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7 сессия\37\5. фінанасові питання\3. внесення змін 2018\"/>
    </mc:Choice>
  </mc:AlternateContent>
  <bookViews>
    <workbookView xWindow="0" yWindow="0" windowWidth="20490" windowHeight="7620" tabRatio="992"/>
  </bookViews>
  <sheets>
    <sheet name="Дод 3 ПЦМ" sheetId="1" r:id="rId1"/>
  </sheets>
  <definedNames>
    <definedName name="_xlnm.Print_Titles" localSheetId="0">'Дод 3 ПЦМ'!$9:$13</definedName>
    <definedName name="_xlnm.Print_Area" localSheetId="0">'Дод 3 ПЦМ'!$A$1:$P$264</definedName>
  </definedNames>
  <calcPr calcId="162913" fullCalcOnLoad="1"/>
</workbook>
</file>

<file path=xl/calcChain.xml><?xml version="1.0" encoding="utf-8"?>
<calcChain xmlns="http://schemas.openxmlformats.org/spreadsheetml/2006/main">
  <c r="H14" i="1" l="1"/>
  <c r="H15" i="1"/>
  <c r="E16" i="1"/>
  <c r="J16" i="1"/>
  <c r="N16" i="1"/>
  <c r="F17" i="1"/>
  <c r="G17" i="1"/>
  <c r="H17" i="1"/>
  <c r="I17" i="1"/>
  <c r="I15" i="1" s="1"/>
  <c r="I14" i="1" s="1"/>
  <c r="K17" i="1"/>
  <c r="L17" i="1"/>
  <c r="M17" i="1"/>
  <c r="O17" i="1"/>
  <c r="E18" i="1"/>
  <c r="J18" i="1"/>
  <c r="P18" i="1" s="1"/>
  <c r="N18" i="1"/>
  <c r="N17" i="1" s="1"/>
  <c r="F19" i="1"/>
  <c r="E19" i="1" s="1"/>
  <c r="G19" i="1"/>
  <c r="H19" i="1"/>
  <c r="I19" i="1"/>
  <c r="K19" i="1"/>
  <c r="L19" i="1"/>
  <c r="M19" i="1"/>
  <c r="O19" i="1"/>
  <c r="N19" i="1" s="1"/>
  <c r="E20" i="1"/>
  <c r="N20" i="1"/>
  <c r="J20" i="1" s="1"/>
  <c r="E21" i="1"/>
  <c r="N21" i="1"/>
  <c r="J21" i="1" s="1"/>
  <c r="P21" i="1"/>
  <c r="E22" i="1"/>
  <c r="N22" i="1"/>
  <c r="J22" i="1" s="1"/>
  <c r="P22" i="1" s="1"/>
  <c r="E23" i="1"/>
  <c r="N23" i="1"/>
  <c r="J23" i="1" s="1"/>
  <c r="P23" i="1"/>
  <c r="F24" i="1"/>
  <c r="E24" i="1" s="1"/>
  <c r="G24" i="1"/>
  <c r="H24" i="1"/>
  <c r="I24" i="1"/>
  <c r="K24" i="1"/>
  <c r="J24" i="1" s="1"/>
  <c r="L24" i="1"/>
  <c r="L15" i="1" s="1"/>
  <c r="L14" i="1" s="1"/>
  <c r="M24" i="1"/>
  <c r="M15" i="1" s="1"/>
  <c r="M14" i="1" s="1"/>
  <c r="O24" i="1"/>
  <c r="O15" i="1" s="1"/>
  <c r="O14" i="1" s="1"/>
  <c r="P24" i="1"/>
  <c r="E25" i="1"/>
  <c r="N25" i="1"/>
  <c r="N24" i="1" s="1"/>
  <c r="N33" i="1" s="1"/>
  <c r="J33" i="1" s="1"/>
  <c r="E26" i="1"/>
  <c r="N26" i="1"/>
  <c r="J26" i="1" s="1"/>
  <c r="P26" i="1" s="1"/>
  <c r="E27" i="1"/>
  <c r="N27" i="1"/>
  <c r="J27" i="1" s="1"/>
  <c r="P27" i="1" s="1"/>
  <c r="E28" i="1"/>
  <c r="N28" i="1"/>
  <c r="J28" i="1" s="1"/>
  <c r="P28" i="1"/>
  <c r="E29" i="1"/>
  <c r="N29" i="1"/>
  <c r="J29" i="1" s="1"/>
  <c r="P29" i="1"/>
  <c r="K30" i="1"/>
  <c r="J30" i="1" s="1"/>
  <c r="L30" i="1"/>
  <c r="M30" i="1"/>
  <c r="N30" i="1"/>
  <c r="P30" i="1"/>
  <c r="J31" i="1"/>
  <c r="P31" i="1"/>
  <c r="F32" i="1"/>
  <c r="E32" i="1" s="1"/>
  <c r="G32" i="1"/>
  <c r="G15" i="1" s="1"/>
  <c r="G14" i="1" s="1"/>
  <c r="H32" i="1"/>
  <c r="I32" i="1"/>
  <c r="J32" i="1"/>
  <c r="L32" i="1"/>
  <c r="M32" i="1"/>
  <c r="O32" i="1"/>
  <c r="P32" i="1"/>
  <c r="E33" i="1"/>
  <c r="P33" i="1" s="1"/>
  <c r="E34" i="1"/>
  <c r="P34" i="1" s="1"/>
  <c r="J34" i="1"/>
  <c r="N34" i="1"/>
  <c r="F35" i="1"/>
  <c r="M35" i="1"/>
  <c r="F36" i="1"/>
  <c r="E36" i="1" s="1"/>
  <c r="G36" i="1"/>
  <c r="H36" i="1"/>
  <c r="K36" i="1"/>
  <c r="L36" i="1"/>
  <c r="M36" i="1"/>
  <c r="O36" i="1"/>
  <c r="F37" i="1"/>
  <c r="G37" i="1"/>
  <c r="G35" i="1" s="1"/>
  <c r="H37" i="1"/>
  <c r="H35" i="1" s="1"/>
  <c r="M37" i="1"/>
  <c r="E38" i="1"/>
  <c r="N38" i="1"/>
  <c r="E39" i="1"/>
  <c r="N39" i="1"/>
  <c r="J39" i="1" s="1"/>
  <c r="P39" i="1"/>
  <c r="E40" i="1"/>
  <c r="P40" i="1" s="1"/>
  <c r="N40" i="1"/>
  <c r="J40" i="1" s="1"/>
  <c r="E41" i="1"/>
  <c r="N41" i="1"/>
  <c r="E42" i="1"/>
  <c r="N42" i="1"/>
  <c r="J42" i="1" s="1"/>
  <c r="P42" i="1"/>
  <c r="E43" i="1"/>
  <c r="N43" i="1"/>
  <c r="J43" i="1" s="1"/>
  <c r="P43" i="1"/>
  <c r="E44" i="1"/>
  <c r="P44" i="1" s="1"/>
  <c r="N44" i="1"/>
  <c r="J44" i="1" s="1"/>
  <c r="E45" i="1"/>
  <c r="P45" i="1" s="1"/>
  <c r="N45" i="1"/>
  <c r="J45" i="1" s="1"/>
  <c r="E46" i="1"/>
  <c r="N46" i="1"/>
  <c r="J46" i="1" s="1"/>
  <c r="P46" i="1" s="1"/>
  <c r="E47" i="1"/>
  <c r="N47" i="1"/>
  <c r="J47" i="1" s="1"/>
  <c r="P47" i="1"/>
  <c r="E48" i="1"/>
  <c r="P48" i="1" s="1"/>
  <c r="N48" i="1"/>
  <c r="J48" i="1" s="1"/>
  <c r="E49" i="1"/>
  <c r="P49" i="1" s="1"/>
  <c r="N49" i="1"/>
  <c r="J49" i="1" s="1"/>
  <c r="E50" i="1"/>
  <c r="N50" i="1"/>
  <c r="J50" i="1" s="1"/>
  <c r="P50" i="1"/>
  <c r="E51" i="1"/>
  <c r="N51" i="1"/>
  <c r="J51" i="1" s="1"/>
  <c r="P51" i="1"/>
  <c r="F52" i="1"/>
  <c r="G52" i="1"/>
  <c r="H52" i="1"/>
  <c r="I52" i="1"/>
  <c r="E52" i="1" s="1"/>
  <c r="K52" i="1"/>
  <c r="L52" i="1"/>
  <c r="L37" i="1" s="1"/>
  <c r="L35" i="1" s="1"/>
  <c r="M52" i="1"/>
  <c r="O52" i="1"/>
  <c r="E53" i="1"/>
  <c r="N53" i="1"/>
  <c r="J53" i="1" s="1"/>
  <c r="P53" i="1" s="1"/>
  <c r="E54" i="1"/>
  <c r="N54" i="1"/>
  <c r="J54" i="1" s="1"/>
  <c r="P54" i="1"/>
  <c r="E55" i="1"/>
  <c r="P55" i="1" s="1"/>
  <c r="N55" i="1"/>
  <c r="J55" i="1" s="1"/>
  <c r="F57" i="1"/>
  <c r="G57" i="1"/>
  <c r="H57" i="1"/>
  <c r="I57" i="1"/>
  <c r="E57" i="1" s="1"/>
  <c r="K57" i="1"/>
  <c r="L57" i="1"/>
  <c r="M57" i="1"/>
  <c r="O57" i="1"/>
  <c r="K58" i="1"/>
  <c r="K56" i="1" s="1"/>
  <c r="E59" i="1"/>
  <c r="P59" i="1" s="1"/>
  <c r="N59" i="1"/>
  <c r="J59" i="1" s="1"/>
  <c r="E60" i="1"/>
  <c r="N60" i="1"/>
  <c r="E61" i="1"/>
  <c r="N61" i="1"/>
  <c r="E62" i="1"/>
  <c r="N62" i="1"/>
  <c r="J62" i="1" s="1"/>
  <c r="P62" i="1"/>
  <c r="E63" i="1"/>
  <c r="N63" i="1"/>
  <c r="J63" i="1" s="1"/>
  <c r="E64" i="1"/>
  <c r="P64" i="1" s="1"/>
  <c r="N64" i="1"/>
  <c r="J64" i="1" s="1"/>
  <c r="E65" i="1"/>
  <c r="N65" i="1"/>
  <c r="J65" i="1" s="1"/>
  <c r="P65" i="1"/>
  <c r="E66" i="1"/>
  <c r="N66" i="1"/>
  <c r="J66" i="1" s="1"/>
  <c r="P66" i="1"/>
  <c r="E67" i="1"/>
  <c r="P67" i="1" s="1"/>
  <c r="N67" i="1"/>
  <c r="J67" i="1" s="1"/>
  <c r="F68" i="1"/>
  <c r="G68" i="1"/>
  <c r="G58" i="1" s="1"/>
  <c r="G56" i="1" s="1"/>
  <c r="H68" i="1"/>
  <c r="I68" i="1"/>
  <c r="I58" i="1" s="1"/>
  <c r="I56" i="1" s="1"/>
  <c r="K68" i="1"/>
  <c r="L68" i="1"/>
  <c r="L58" i="1" s="1"/>
  <c r="L56" i="1" s="1"/>
  <c r="M68" i="1"/>
  <c r="O68" i="1"/>
  <c r="E69" i="1"/>
  <c r="P69" i="1" s="1"/>
  <c r="N69" i="1"/>
  <c r="J69" i="1" s="1"/>
  <c r="E70" i="1"/>
  <c r="N70" i="1"/>
  <c r="J70" i="1" s="1"/>
  <c r="E71" i="1"/>
  <c r="N71" i="1"/>
  <c r="J71" i="1" s="1"/>
  <c r="P71" i="1" s="1"/>
  <c r="E72" i="1"/>
  <c r="N72" i="1"/>
  <c r="J72" i="1" s="1"/>
  <c r="P72" i="1"/>
  <c r="E73" i="1"/>
  <c r="P73" i="1" s="1"/>
  <c r="J73" i="1"/>
  <c r="E74" i="1"/>
  <c r="J74" i="1"/>
  <c r="N74" i="1"/>
  <c r="E75" i="1"/>
  <c r="J75" i="1"/>
  <c r="N75" i="1"/>
  <c r="F76" i="1"/>
  <c r="E76" i="1" s="1"/>
  <c r="G76" i="1"/>
  <c r="H76" i="1"/>
  <c r="I76" i="1"/>
  <c r="K76" i="1"/>
  <c r="L76" i="1"/>
  <c r="M76" i="1"/>
  <c r="N76" i="1"/>
  <c r="J76" i="1" s="1"/>
  <c r="O76" i="1"/>
  <c r="E77" i="1"/>
  <c r="P77" i="1" s="1"/>
  <c r="J77" i="1"/>
  <c r="N77" i="1"/>
  <c r="E78" i="1"/>
  <c r="J78" i="1"/>
  <c r="N78" i="1"/>
  <c r="E80" i="1"/>
  <c r="J80" i="1"/>
  <c r="N80" i="1"/>
  <c r="E81" i="1"/>
  <c r="F82" i="1"/>
  <c r="G82" i="1"/>
  <c r="H82" i="1"/>
  <c r="H58" i="1" s="1"/>
  <c r="H56" i="1" s="1"/>
  <c r="I82" i="1"/>
  <c r="E82" i="1" s="1"/>
  <c r="K82" i="1"/>
  <c r="L82" i="1"/>
  <c r="M82" i="1"/>
  <c r="M58" i="1" s="1"/>
  <c r="M56" i="1" s="1"/>
  <c r="O82" i="1"/>
  <c r="N82" i="1" s="1"/>
  <c r="E83" i="1"/>
  <c r="P83" i="1" s="1"/>
  <c r="N83" i="1"/>
  <c r="J83" i="1" s="1"/>
  <c r="E84" i="1"/>
  <c r="N84" i="1"/>
  <c r="J84" i="1" s="1"/>
  <c r="P84" i="1" s="1"/>
  <c r="E85" i="1"/>
  <c r="N85" i="1"/>
  <c r="J85" i="1" s="1"/>
  <c r="P85" i="1"/>
  <c r="E88" i="1"/>
  <c r="N88" i="1"/>
  <c r="F89" i="1"/>
  <c r="G89" i="1"/>
  <c r="H89" i="1"/>
  <c r="I89" i="1"/>
  <c r="K89" i="1"/>
  <c r="L89" i="1"/>
  <c r="M89" i="1"/>
  <c r="N89" i="1"/>
  <c r="O89" i="1"/>
  <c r="E90" i="1"/>
  <c r="P90" i="1" s="1"/>
  <c r="J90" i="1"/>
  <c r="E91" i="1"/>
  <c r="P91" i="1" s="1"/>
  <c r="F91" i="1"/>
  <c r="J91" i="1"/>
  <c r="E92" i="1"/>
  <c r="J92" i="1"/>
  <c r="E93" i="1"/>
  <c r="F93" i="1"/>
  <c r="J93" i="1"/>
  <c r="E94" i="1"/>
  <c r="P94" i="1" s="1"/>
  <c r="J94" i="1"/>
  <c r="E95" i="1"/>
  <c r="J95" i="1"/>
  <c r="P95" i="1"/>
  <c r="F96" i="1"/>
  <c r="G96" i="1"/>
  <c r="H96" i="1"/>
  <c r="I96" i="1"/>
  <c r="E96" i="1" s="1"/>
  <c r="P96" i="1" s="1"/>
  <c r="K96" i="1"/>
  <c r="J96" i="1" s="1"/>
  <c r="L96" i="1"/>
  <c r="M96" i="1"/>
  <c r="N96" i="1"/>
  <c r="O96" i="1"/>
  <c r="E97" i="1"/>
  <c r="J97" i="1"/>
  <c r="P97" i="1"/>
  <c r="F98" i="1"/>
  <c r="E98" i="1" s="1"/>
  <c r="J98" i="1"/>
  <c r="P98" i="1"/>
  <c r="E99" i="1"/>
  <c r="J99" i="1"/>
  <c r="F100" i="1"/>
  <c r="E100" i="1" s="1"/>
  <c r="J100" i="1"/>
  <c r="E101" i="1"/>
  <c r="J101" i="1"/>
  <c r="P101" i="1"/>
  <c r="F102" i="1"/>
  <c r="E102" i="1" s="1"/>
  <c r="P102" i="1" s="1"/>
  <c r="J102" i="1"/>
  <c r="E103" i="1"/>
  <c r="J103" i="1"/>
  <c r="P103" i="1"/>
  <c r="F104" i="1"/>
  <c r="G104" i="1"/>
  <c r="H104" i="1"/>
  <c r="I104" i="1"/>
  <c r="E104" i="1" s="1"/>
  <c r="P104" i="1" s="1"/>
  <c r="K104" i="1"/>
  <c r="J104" i="1" s="1"/>
  <c r="L104" i="1"/>
  <c r="M104" i="1"/>
  <c r="N104" i="1"/>
  <c r="O104" i="1"/>
  <c r="F105" i="1"/>
  <c r="G105" i="1"/>
  <c r="H105" i="1"/>
  <c r="I105" i="1"/>
  <c r="K105" i="1"/>
  <c r="L105" i="1"/>
  <c r="M105" i="1"/>
  <c r="N105" i="1"/>
  <c r="O105" i="1"/>
  <c r="E106" i="1"/>
  <c r="P106" i="1" s="1"/>
  <c r="J106" i="1"/>
  <c r="E107" i="1"/>
  <c r="P107" i="1" s="1"/>
  <c r="J107" i="1"/>
  <c r="E108" i="1"/>
  <c r="J108" i="1"/>
  <c r="P108" i="1"/>
  <c r="E109" i="1"/>
  <c r="J109" i="1"/>
  <c r="P109" i="1" s="1"/>
  <c r="F110" i="1"/>
  <c r="G110" i="1"/>
  <c r="H110" i="1"/>
  <c r="I110" i="1"/>
  <c r="E110" i="1" s="1"/>
  <c r="K110" i="1"/>
  <c r="J110" i="1" s="1"/>
  <c r="L110" i="1"/>
  <c r="M110" i="1"/>
  <c r="N110" i="1"/>
  <c r="O110" i="1"/>
  <c r="E111" i="1"/>
  <c r="J111" i="1"/>
  <c r="P111" i="1"/>
  <c r="E112" i="1"/>
  <c r="F112" i="1"/>
  <c r="J112" i="1"/>
  <c r="P112" i="1"/>
  <c r="E113" i="1"/>
  <c r="P113" i="1" s="1"/>
  <c r="J113" i="1"/>
  <c r="E114" i="1"/>
  <c r="P114" i="1" s="1"/>
  <c r="F114" i="1"/>
  <c r="J114" i="1"/>
  <c r="E115" i="1"/>
  <c r="J115" i="1"/>
  <c r="P115" i="1" s="1"/>
  <c r="E116" i="1"/>
  <c r="F116" i="1"/>
  <c r="J116" i="1"/>
  <c r="P116" i="1" s="1"/>
  <c r="E117" i="1"/>
  <c r="J117" i="1"/>
  <c r="P117" i="1"/>
  <c r="E118" i="1"/>
  <c r="F118" i="1"/>
  <c r="J118" i="1"/>
  <c r="P118" i="1"/>
  <c r="E119" i="1"/>
  <c r="P119" i="1" s="1"/>
  <c r="J119" i="1"/>
  <c r="F120" i="1"/>
  <c r="E120" i="1" s="1"/>
  <c r="P120" i="1" s="1"/>
  <c r="J120" i="1"/>
  <c r="E121" i="1"/>
  <c r="J121" i="1"/>
  <c r="P121" i="1"/>
  <c r="F122" i="1"/>
  <c r="E122" i="1" s="1"/>
  <c r="J122" i="1"/>
  <c r="P122" i="1"/>
  <c r="E123" i="1"/>
  <c r="J123" i="1"/>
  <c r="P123" i="1" s="1"/>
  <c r="E124" i="1"/>
  <c r="F124" i="1"/>
  <c r="J124" i="1"/>
  <c r="E125" i="1"/>
  <c r="J125" i="1"/>
  <c r="P125" i="1"/>
  <c r="F126" i="1"/>
  <c r="E126" i="1" s="1"/>
  <c r="P126" i="1" s="1"/>
  <c r="J126" i="1"/>
  <c r="E127" i="1"/>
  <c r="J127" i="1"/>
  <c r="E128" i="1"/>
  <c r="J128" i="1"/>
  <c r="J129" i="1"/>
  <c r="E130" i="1"/>
  <c r="J130" i="1"/>
  <c r="P130" i="1"/>
  <c r="E131" i="1"/>
  <c r="F131" i="1"/>
  <c r="P131" i="1"/>
  <c r="E132" i="1"/>
  <c r="P132" i="1" s="1"/>
  <c r="F133" i="1"/>
  <c r="E133" i="1" s="1"/>
  <c r="P133" i="1"/>
  <c r="E134" i="1"/>
  <c r="P134" i="1" s="1"/>
  <c r="E135" i="1"/>
  <c r="F135" i="1"/>
  <c r="P135" i="1"/>
  <c r="E136" i="1"/>
  <c r="P136" i="1"/>
  <c r="F137" i="1"/>
  <c r="E137" i="1" s="1"/>
  <c r="P137" i="1" s="1"/>
  <c r="E138" i="1"/>
  <c r="P138" i="1" s="1"/>
  <c r="E139" i="1"/>
  <c r="F139" i="1"/>
  <c r="P139" i="1"/>
  <c r="E140" i="1"/>
  <c r="P140" i="1" s="1"/>
  <c r="F141" i="1"/>
  <c r="E141" i="1" s="1"/>
  <c r="G141" i="1"/>
  <c r="H141" i="1"/>
  <c r="I141" i="1"/>
  <c r="K141" i="1"/>
  <c r="L141" i="1"/>
  <c r="M141" i="1"/>
  <c r="O141" i="1"/>
  <c r="E142" i="1"/>
  <c r="N142" i="1"/>
  <c r="E143" i="1"/>
  <c r="N143" i="1"/>
  <c r="J143" i="1" s="1"/>
  <c r="P143" i="1"/>
  <c r="F144" i="1"/>
  <c r="E144" i="1" s="1"/>
  <c r="G144" i="1"/>
  <c r="H144" i="1"/>
  <c r="I144" i="1"/>
  <c r="K144" i="1"/>
  <c r="L144" i="1"/>
  <c r="M144" i="1"/>
  <c r="O144" i="1"/>
  <c r="E145" i="1"/>
  <c r="N145" i="1"/>
  <c r="E146" i="1"/>
  <c r="J146" i="1"/>
  <c r="P146" i="1"/>
  <c r="F147" i="1"/>
  <c r="G147" i="1"/>
  <c r="H147" i="1"/>
  <c r="I147" i="1"/>
  <c r="E147" i="1" s="1"/>
  <c r="P147" i="1" s="1"/>
  <c r="K147" i="1"/>
  <c r="J147" i="1" s="1"/>
  <c r="L147" i="1"/>
  <c r="M147" i="1"/>
  <c r="M87" i="1" s="1"/>
  <c r="M86" i="1" s="1"/>
  <c r="N147" i="1"/>
  <c r="O147" i="1"/>
  <c r="E148" i="1"/>
  <c r="J148" i="1"/>
  <c r="P148" i="1"/>
  <c r="E149" i="1"/>
  <c r="J149" i="1"/>
  <c r="E150" i="1"/>
  <c r="J150" i="1"/>
  <c r="G151" i="1"/>
  <c r="H151" i="1"/>
  <c r="I151" i="1"/>
  <c r="E151" i="1" s="1"/>
  <c r="P151" i="1" s="1"/>
  <c r="K151" i="1"/>
  <c r="J151" i="1" s="1"/>
  <c r="L151" i="1"/>
  <c r="M151" i="1"/>
  <c r="N151" i="1"/>
  <c r="O151" i="1"/>
  <c r="E152" i="1"/>
  <c r="P152" i="1" s="1"/>
  <c r="J152" i="1"/>
  <c r="E153" i="1"/>
  <c r="F153" i="1"/>
  <c r="G153" i="1"/>
  <c r="H153" i="1"/>
  <c r="I153" i="1"/>
  <c r="K153" i="1"/>
  <c r="L153" i="1"/>
  <c r="M153" i="1"/>
  <c r="N153" i="1"/>
  <c r="O153" i="1"/>
  <c r="E154" i="1"/>
  <c r="J154" i="1"/>
  <c r="J153" i="1" s="1"/>
  <c r="E155" i="1"/>
  <c r="J155" i="1"/>
  <c r="P155" i="1"/>
  <c r="E156" i="1"/>
  <c r="J156" i="1"/>
  <c r="P156" i="1" s="1"/>
  <c r="E157" i="1"/>
  <c r="P157" i="1" s="1"/>
  <c r="F158" i="1"/>
  <c r="E158" i="1" s="1"/>
  <c r="P158" i="1" s="1"/>
  <c r="F159" i="1"/>
  <c r="E159" i="1" s="1"/>
  <c r="N159" i="1"/>
  <c r="J159" i="1" s="1"/>
  <c r="O159" i="1"/>
  <c r="P159" i="1"/>
  <c r="E160" i="1"/>
  <c r="J160" i="1"/>
  <c r="N160" i="1"/>
  <c r="P160" i="1"/>
  <c r="F161" i="1"/>
  <c r="G161" i="1"/>
  <c r="H161" i="1"/>
  <c r="I161" i="1"/>
  <c r="K161" i="1"/>
  <c r="L161" i="1"/>
  <c r="M161" i="1"/>
  <c r="N161" i="1"/>
  <c r="O161" i="1"/>
  <c r="E162" i="1"/>
  <c r="J162" i="1"/>
  <c r="J161" i="1" s="1"/>
  <c r="K163" i="1"/>
  <c r="F164" i="1"/>
  <c r="F163" i="1" s="1"/>
  <c r="G164" i="1"/>
  <c r="G163" i="1" s="1"/>
  <c r="M164" i="1"/>
  <c r="M163" i="1" s="1"/>
  <c r="E165" i="1"/>
  <c r="J165" i="1"/>
  <c r="N165" i="1"/>
  <c r="E166" i="1"/>
  <c r="J166" i="1"/>
  <c r="N166" i="1"/>
  <c r="F167" i="1"/>
  <c r="G167" i="1"/>
  <c r="H167" i="1"/>
  <c r="H164" i="1" s="1"/>
  <c r="H163" i="1" s="1"/>
  <c r="I167" i="1"/>
  <c r="I164" i="1" s="1"/>
  <c r="I163" i="1" s="1"/>
  <c r="J167" i="1"/>
  <c r="J164" i="1" s="1"/>
  <c r="J163" i="1" s="1"/>
  <c r="K167" i="1"/>
  <c r="K164" i="1" s="1"/>
  <c r="L167" i="1"/>
  <c r="L164" i="1" s="1"/>
  <c r="L163" i="1" s="1"/>
  <c r="M167" i="1"/>
  <c r="N167" i="1"/>
  <c r="O167" i="1"/>
  <c r="O164" i="1" s="1"/>
  <c r="O163" i="1" s="1"/>
  <c r="E168" i="1"/>
  <c r="G169" i="1"/>
  <c r="M169" i="1"/>
  <c r="G170" i="1"/>
  <c r="I170" i="1"/>
  <c r="I169" i="1" s="1"/>
  <c r="L170" i="1"/>
  <c r="L169" i="1" s="1"/>
  <c r="E171" i="1"/>
  <c r="N171" i="1"/>
  <c r="E172" i="1"/>
  <c r="N172" i="1"/>
  <c r="J172" i="1" s="1"/>
  <c r="E173" i="1"/>
  <c r="P173" i="1" s="1"/>
  <c r="N173" i="1"/>
  <c r="J173" i="1" s="1"/>
  <c r="E174" i="1"/>
  <c r="N174" i="1"/>
  <c r="J174" i="1" s="1"/>
  <c r="P174" i="1" s="1"/>
  <c r="E175" i="1"/>
  <c r="N175" i="1"/>
  <c r="J175" i="1" s="1"/>
  <c r="P175" i="1"/>
  <c r="F176" i="1"/>
  <c r="F170" i="1" s="1"/>
  <c r="F169" i="1" s="1"/>
  <c r="G176" i="1"/>
  <c r="H176" i="1"/>
  <c r="H170" i="1" s="1"/>
  <c r="H169" i="1" s="1"/>
  <c r="I176" i="1"/>
  <c r="E176" i="1" s="1"/>
  <c r="K176" i="1"/>
  <c r="J176" i="1" s="1"/>
  <c r="P176" i="1" s="1"/>
  <c r="L176" i="1"/>
  <c r="M176" i="1"/>
  <c r="M170" i="1" s="1"/>
  <c r="O176" i="1"/>
  <c r="N176" i="1" s="1"/>
  <c r="E177" i="1"/>
  <c r="N177" i="1"/>
  <c r="J177" i="1" s="1"/>
  <c r="P177" i="1" s="1"/>
  <c r="E178" i="1"/>
  <c r="P178" i="1" s="1"/>
  <c r="N178" i="1"/>
  <c r="J178" i="1" s="1"/>
  <c r="I180" i="1"/>
  <c r="I179" i="1" s="1"/>
  <c r="M180" i="1"/>
  <c r="M179" i="1" s="1"/>
  <c r="E181" i="1"/>
  <c r="N181" i="1"/>
  <c r="E182" i="1"/>
  <c r="F182" i="1"/>
  <c r="J182" i="1"/>
  <c r="P182" i="1" s="1"/>
  <c r="N182" i="1"/>
  <c r="E183" i="1"/>
  <c r="J183" i="1"/>
  <c r="P183" i="1" s="1"/>
  <c r="N183" i="1"/>
  <c r="F184" i="1"/>
  <c r="E184" i="1" s="1"/>
  <c r="G184" i="1"/>
  <c r="H184" i="1"/>
  <c r="I184" i="1"/>
  <c r="K184" i="1"/>
  <c r="K180" i="1" s="1"/>
  <c r="K179" i="1" s="1"/>
  <c r="L184" i="1"/>
  <c r="L180" i="1" s="1"/>
  <c r="L179" i="1" s="1"/>
  <c r="M184" i="1"/>
  <c r="O184" i="1"/>
  <c r="E185" i="1"/>
  <c r="N185" i="1"/>
  <c r="J185" i="1" s="1"/>
  <c r="P185" i="1"/>
  <c r="E186" i="1"/>
  <c r="N186" i="1"/>
  <c r="J186" i="1" s="1"/>
  <c r="P186" i="1" s="1"/>
  <c r="F187" i="1"/>
  <c r="E187" i="1" s="1"/>
  <c r="E180" i="1" s="1"/>
  <c r="E179" i="1" s="1"/>
  <c r="G187" i="1"/>
  <c r="H187" i="1"/>
  <c r="I187" i="1"/>
  <c r="K187" i="1"/>
  <c r="L187" i="1"/>
  <c r="M187" i="1"/>
  <c r="N187" i="1"/>
  <c r="J187" i="1" s="1"/>
  <c r="O187" i="1"/>
  <c r="E188" i="1"/>
  <c r="J188" i="1"/>
  <c r="P188" i="1" s="1"/>
  <c r="N188" i="1"/>
  <c r="F189" i="1"/>
  <c r="E189" i="1" s="1"/>
  <c r="G189" i="1"/>
  <c r="H189" i="1"/>
  <c r="I189" i="1"/>
  <c r="K189" i="1"/>
  <c r="J189" i="1" s="1"/>
  <c r="L189" i="1"/>
  <c r="M189" i="1"/>
  <c r="O189" i="1"/>
  <c r="N189" i="1" s="1"/>
  <c r="E190" i="1"/>
  <c r="J190" i="1"/>
  <c r="P190" i="1" s="1"/>
  <c r="N190" i="1"/>
  <c r="F191" i="1"/>
  <c r="G191" i="1"/>
  <c r="H191" i="1"/>
  <c r="I191" i="1"/>
  <c r="K191" i="1"/>
  <c r="J191" i="1" s="1"/>
  <c r="P191" i="1" s="1"/>
  <c r="L191" i="1"/>
  <c r="M191" i="1"/>
  <c r="O191" i="1"/>
  <c r="N191" i="1" s="1"/>
  <c r="E192" i="1"/>
  <c r="E191" i="1" s="1"/>
  <c r="N192" i="1"/>
  <c r="J192" i="1" s="1"/>
  <c r="P192" i="1" s="1"/>
  <c r="F193" i="1"/>
  <c r="G193" i="1"/>
  <c r="H193" i="1"/>
  <c r="I193" i="1"/>
  <c r="K193" i="1"/>
  <c r="L193" i="1"/>
  <c r="M193" i="1"/>
  <c r="O193" i="1"/>
  <c r="E194" i="1"/>
  <c r="E193" i="1" s="1"/>
  <c r="N194" i="1"/>
  <c r="L196" i="1"/>
  <c r="L195" i="1" s="1"/>
  <c r="E197" i="1"/>
  <c r="N197" i="1"/>
  <c r="J197" i="1" s="1"/>
  <c r="E198" i="1"/>
  <c r="N198" i="1"/>
  <c r="J198" i="1" s="1"/>
  <c r="P198" i="1" s="1"/>
  <c r="F199" i="1"/>
  <c r="G199" i="1"/>
  <c r="H199" i="1"/>
  <c r="I199" i="1"/>
  <c r="K199" i="1"/>
  <c r="L199" i="1"/>
  <c r="M199" i="1"/>
  <c r="M196" i="1" s="1"/>
  <c r="M195" i="1" s="1"/>
  <c r="N199" i="1"/>
  <c r="J199" i="1" s="1"/>
  <c r="O199" i="1"/>
  <c r="E200" i="1"/>
  <c r="J200" i="1"/>
  <c r="P200" i="1" s="1"/>
  <c r="N200" i="1"/>
  <c r="E201" i="1"/>
  <c r="J201" i="1"/>
  <c r="P201" i="1" s="1"/>
  <c r="N201" i="1"/>
  <c r="E202" i="1"/>
  <c r="J202" i="1"/>
  <c r="P202" i="1" s="1"/>
  <c r="N202" i="1"/>
  <c r="E203" i="1"/>
  <c r="J203" i="1"/>
  <c r="P203" i="1" s="1"/>
  <c r="N203" i="1"/>
  <c r="E204" i="1"/>
  <c r="J204" i="1"/>
  <c r="P204" i="1" s="1"/>
  <c r="N204" i="1"/>
  <c r="E205" i="1"/>
  <c r="J205" i="1"/>
  <c r="P205" i="1" s="1"/>
  <c r="N205" i="1"/>
  <c r="E206" i="1"/>
  <c r="J206" i="1"/>
  <c r="P206" i="1" s="1"/>
  <c r="N206" i="1"/>
  <c r="E207" i="1"/>
  <c r="J207" i="1"/>
  <c r="P207" i="1" s="1"/>
  <c r="N207" i="1"/>
  <c r="E208" i="1"/>
  <c r="J208" i="1"/>
  <c r="P208" i="1" s="1"/>
  <c r="N208" i="1"/>
  <c r="F209" i="1"/>
  <c r="E209" i="1" s="1"/>
  <c r="G209" i="1"/>
  <c r="H209" i="1"/>
  <c r="I209" i="1"/>
  <c r="K209" i="1"/>
  <c r="L209" i="1"/>
  <c r="M209" i="1"/>
  <c r="O209" i="1"/>
  <c r="N209" i="1" s="1"/>
  <c r="E210" i="1"/>
  <c r="N210" i="1"/>
  <c r="J210" i="1" s="1"/>
  <c r="E211" i="1"/>
  <c r="N211" i="1"/>
  <c r="J211" i="1" s="1"/>
  <c r="P211" i="1" s="1"/>
  <c r="F212" i="1"/>
  <c r="G212" i="1"/>
  <c r="G196" i="1" s="1"/>
  <c r="G195" i="1" s="1"/>
  <c r="H212" i="1"/>
  <c r="I212" i="1"/>
  <c r="E212" i="1" s="1"/>
  <c r="K212" i="1"/>
  <c r="L212" i="1"/>
  <c r="M212" i="1"/>
  <c r="O212" i="1"/>
  <c r="N212" i="1" s="1"/>
  <c r="E213" i="1"/>
  <c r="P213" i="1" s="1"/>
  <c r="N213" i="1"/>
  <c r="J213" i="1" s="1"/>
  <c r="E214" i="1"/>
  <c r="N214" i="1"/>
  <c r="J214" i="1" s="1"/>
  <c r="P214" i="1" s="1"/>
  <c r="E215" i="1"/>
  <c r="N215" i="1"/>
  <c r="J215" i="1" s="1"/>
  <c r="P215" i="1"/>
  <c r="J216" i="1"/>
  <c r="P216" i="1" s="1"/>
  <c r="N216" i="1"/>
  <c r="N217" i="1"/>
  <c r="J217" i="1" s="1"/>
  <c r="P217" i="1" s="1"/>
  <c r="J218" i="1"/>
  <c r="P218" i="1" s="1"/>
  <c r="N218" i="1"/>
  <c r="E219" i="1"/>
  <c r="J219" i="1"/>
  <c r="P219" i="1" s="1"/>
  <c r="N219" i="1"/>
  <c r="G220" i="1"/>
  <c r="O221" i="1"/>
  <c r="O220" i="1" s="1"/>
  <c r="E222" i="1"/>
  <c r="N222" i="1"/>
  <c r="E223" i="1"/>
  <c r="N223" i="1"/>
  <c r="J223" i="1" s="1"/>
  <c r="P223" i="1" s="1"/>
  <c r="E224" i="1"/>
  <c r="N224" i="1"/>
  <c r="J224" i="1" s="1"/>
  <c r="P224" i="1" s="1"/>
  <c r="E225" i="1"/>
  <c r="N225" i="1"/>
  <c r="J225" i="1" s="1"/>
  <c r="P225" i="1" s="1"/>
  <c r="E226" i="1"/>
  <c r="N226" i="1"/>
  <c r="J226" i="1" s="1"/>
  <c r="P226" i="1" s="1"/>
  <c r="E227" i="1"/>
  <c r="N227" i="1"/>
  <c r="J227" i="1" s="1"/>
  <c r="P227" i="1" s="1"/>
  <c r="E228" i="1"/>
  <c r="N228" i="1"/>
  <c r="J228" i="1" s="1"/>
  <c r="P228" i="1" s="1"/>
  <c r="F229" i="1"/>
  <c r="E229" i="1" s="1"/>
  <c r="G229" i="1"/>
  <c r="G221" i="1" s="1"/>
  <c r="H229" i="1"/>
  <c r="H221" i="1" s="1"/>
  <c r="H220" i="1" s="1"/>
  <c r="I229" i="1"/>
  <c r="I221" i="1" s="1"/>
  <c r="I220" i="1" s="1"/>
  <c r="K229" i="1"/>
  <c r="L229" i="1"/>
  <c r="M229" i="1"/>
  <c r="M221" i="1" s="1"/>
  <c r="M220" i="1" s="1"/>
  <c r="O229" i="1"/>
  <c r="N229" i="1" s="1"/>
  <c r="E230" i="1"/>
  <c r="N230" i="1"/>
  <c r="J230" i="1" s="1"/>
  <c r="P230" i="1" s="1"/>
  <c r="E231" i="1"/>
  <c r="N231" i="1"/>
  <c r="J231" i="1" s="1"/>
  <c r="P231" i="1"/>
  <c r="E232" i="1"/>
  <c r="N232" i="1"/>
  <c r="J232" i="1" s="1"/>
  <c r="P232" i="1"/>
  <c r="E233" i="1"/>
  <c r="N233" i="1"/>
  <c r="J233" i="1" s="1"/>
  <c r="P233" i="1" s="1"/>
  <c r="E234" i="1"/>
  <c r="K234" i="1"/>
  <c r="J234" i="1" s="1"/>
  <c r="L234" i="1"/>
  <c r="M234" i="1"/>
  <c r="O234" i="1"/>
  <c r="N234" i="1" s="1"/>
  <c r="P234" i="1"/>
  <c r="E235" i="1"/>
  <c r="N235" i="1"/>
  <c r="J235" i="1" s="1"/>
  <c r="P235" i="1"/>
  <c r="E236" i="1"/>
  <c r="N236" i="1"/>
  <c r="J236" i="1" s="1"/>
  <c r="P236" i="1" s="1"/>
  <c r="E237" i="1"/>
  <c r="N237" i="1"/>
  <c r="J237" i="1" s="1"/>
  <c r="P237" i="1" s="1"/>
  <c r="F238" i="1"/>
  <c r="G238" i="1"/>
  <c r="H238" i="1"/>
  <c r="I238" i="1"/>
  <c r="K238" i="1"/>
  <c r="L238" i="1"/>
  <c r="M238" i="1"/>
  <c r="N238" i="1"/>
  <c r="O238" i="1"/>
  <c r="E239" i="1"/>
  <c r="E238" i="1" s="1"/>
  <c r="J239" i="1"/>
  <c r="J238" i="1" s="1"/>
  <c r="N239" i="1"/>
  <c r="P239" i="1"/>
  <c r="P238" i="1" s="1"/>
  <c r="F240" i="1"/>
  <c r="F221" i="1" s="1"/>
  <c r="F220" i="1" s="1"/>
  <c r="G240" i="1"/>
  <c r="H240" i="1"/>
  <c r="I240" i="1"/>
  <c r="K240" i="1"/>
  <c r="L240" i="1"/>
  <c r="M240" i="1"/>
  <c r="O240" i="1"/>
  <c r="E241" i="1"/>
  <c r="E240" i="1" s="1"/>
  <c r="J241" i="1"/>
  <c r="P241" i="1" s="1"/>
  <c r="N241" i="1"/>
  <c r="N240" i="1" s="1"/>
  <c r="E242" i="1"/>
  <c r="O242" i="1"/>
  <c r="E243" i="1"/>
  <c r="J243" i="1"/>
  <c r="N243" i="1"/>
  <c r="N242" i="1" s="1"/>
  <c r="J242" i="1" s="1"/>
  <c r="P242" i="1" s="1"/>
  <c r="E244" i="1"/>
  <c r="N244" i="1"/>
  <c r="J244" i="1" s="1"/>
  <c r="E245" i="1"/>
  <c r="N245" i="1"/>
  <c r="J245" i="1" s="1"/>
  <c r="J246" i="1"/>
  <c r="P246" i="1" s="1"/>
  <c r="O247" i="1"/>
  <c r="G248" i="1"/>
  <c r="G247" i="1" s="1"/>
  <c r="K248" i="1"/>
  <c r="K247" i="1" s="1"/>
  <c r="O248" i="1"/>
  <c r="E249" i="1"/>
  <c r="N249" i="1"/>
  <c r="E250" i="1"/>
  <c r="N250" i="1"/>
  <c r="J250" i="1" s="1"/>
  <c r="P250" i="1" s="1"/>
  <c r="E251" i="1"/>
  <c r="N251" i="1"/>
  <c r="J251" i="1" s="1"/>
  <c r="P251" i="1"/>
  <c r="F252" i="1"/>
  <c r="G252" i="1"/>
  <c r="H252" i="1"/>
  <c r="I252" i="1"/>
  <c r="E252" i="1" s="1"/>
  <c r="K252" i="1"/>
  <c r="L252" i="1"/>
  <c r="M252" i="1"/>
  <c r="O252" i="1"/>
  <c r="E253" i="1"/>
  <c r="N253" i="1"/>
  <c r="J254" i="1"/>
  <c r="N254" i="1"/>
  <c r="P254" i="1"/>
  <c r="F255" i="1"/>
  <c r="F248" i="1" s="1"/>
  <c r="F247" i="1" s="1"/>
  <c r="G255" i="1"/>
  <c r="H255" i="1"/>
  <c r="H248" i="1" s="1"/>
  <c r="H247" i="1" s="1"/>
  <c r="I255" i="1"/>
  <c r="I248" i="1" s="1"/>
  <c r="I247" i="1" s="1"/>
  <c r="K255" i="1"/>
  <c r="L255" i="1"/>
  <c r="L248" i="1" s="1"/>
  <c r="L247" i="1" s="1"/>
  <c r="M255" i="1"/>
  <c r="M248" i="1" s="1"/>
  <c r="M247" i="1" s="1"/>
  <c r="N255" i="1"/>
  <c r="O255" i="1"/>
  <c r="E256" i="1"/>
  <c r="P256" i="1" s="1"/>
  <c r="J256" i="1"/>
  <c r="J255" i="1" s="1"/>
  <c r="F257" i="1"/>
  <c r="G257" i="1"/>
  <c r="K257" i="1"/>
  <c r="O257" i="1"/>
  <c r="E258" i="1"/>
  <c r="F258" i="1"/>
  <c r="G258" i="1"/>
  <c r="H258" i="1"/>
  <c r="H257" i="1" s="1"/>
  <c r="I258" i="1"/>
  <c r="I257" i="1" s="1"/>
  <c r="K258" i="1"/>
  <c r="L258" i="1"/>
  <c r="L257" i="1" s="1"/>
  <c r="M258" i="1"/>
  <c r="M257" i="1" s="1"/>
  <c r="O258" i="1"/>
  <c r="E259" i="1"/>
  <c r="J259" i="1"/>
  <c r="N259" i="1"/>
  <c r="N258" i="1" s="1"/>
  <c r="J260" i="1"/>
  <c r="P260" i="1"/>
  <c r="R264" i="1"/>
  <c r="N257" i="1" l="1"/>
  <c r="J258" i="1"/>
  <c r="J257" i="1" s="1"/>
  <c r="N221" i="1"/>
  <c r="N220" i="1" s="1"/>
  <c r="P197" i="1"/>
  <c r="M261" i="1"/>
  <c r="P52" i="1"/>
  <c r="J209" i="1"/>
  <c r="N141" i="1"/>
  <c r="J142" i="1"/>
  <c r="P142" i="1" s="1"/>
  <c r="E255" i="1"/>
  <c r="P255" i="1" s="1"/>
  <c r="N248" i="1"/>
  <c r="N247" i="1" s="1"/>
  <c r="J249" i="1"/>
  <c r="P245" i="1"/>
  <c r="J240" i="1"/>
  <c r="P240" i="1" s="1"/>
  <c r="O196" i="1"/>
  <c r="O195" i="1" s="1"/>
  <c r="N196" i="1"/>
  <c r="N195" i="1" s="1"/>
  <c r="H180" i="1"/>
  <c r="H179" i="1" s="1"/>
  <c r="N180" i="1"/>
  <c r="N179" i="1" s="1"/>
  <c r="J181" i="1"/>
  <c r="K170" i="1"/>
  <c r="K169" i="1" s="1"/>
  <c r="J144" i="1"/>
  <c r="P144" i="1" s="1"/>
  <c r="P124" i="1"/>
  <c r="P100" i="1"/>
  <c r="P80" i="1"/>
  <c r="P76" i="1"/>
  <c r="P41" i="1"/>
  <c r="N252" i="1"/>
  <c r="J253" i="1"/>
  <c r="E199" i="1"/>
  <c r="P199" i="1" s="1"/>
  <c r="F196" i="1"/>
  <c r="F195" i="1" s="1"/>
  <c r="G180" i="1"/>
  <c r="G179" i="1" s="1"/>
  <c r="E167" i="1"/>
  <c r="P167" i="1" s="1"/>
  <c r="P168" i="1"/>
  <c r="P165" i="1"/>
  <c r="P153" i="1"/>
  <c r="E105" i="1"/>
  <c r="N52" i="1"/>
  <c r="O37" i="1"/>
  <c r="O35" i="1" s="1"/>
  <c r="J15" i="1"/>
  <c r="J14" i="1" s="1"/>
  <c r="P16" i="1"/>
  <c r="P15" i="1" s="1"/>
  <c r="P14" i="1" s="1"/>
  <c r="P259" i="1"/>
  <c r="E257" i="1"/>
  <c r="P243" i="1"/>
  <c r="L221" i="1"/>
  <c r="L220" i="1" s="1"/>
  <c r="J222" i="1"/>
  <c r="P209" i="1"/>
  <c r="I196" i="1"/>
  <c r="I195" i="1" s="1"/>
  <c r="N193" i="1"/>
  <c r="J194" i="1"/>
  <c r="P187" i="1"/>
  <c r="P166" i="1"/>
  <c r="P154" i="1"/>
  <c r="P150" i="1"/>
  <c r="N144" i="1"/>
  <c r="J145" i="1"/>
  <c r="P145" i="1" s="1"/>
  <c r="I87" i="1"/>
  <c r="I86" i="1" s="1"/>
  <c r="I261" i="1" s="1"/>
  <c r="E89" i="1"/>
  <c r="P89" i="1" s="1"/>
  <c r="P74" i="1"/>
  <c r="N37" i="1"/>
  <c r="N35" i="1" s="1"/>
  <c r="J38" i="1"/>
  <c r="P244" i="1"/>
  <c r="J229" i="1"/>
  <c r="P229" i="1" s="1"/>
  <c r="K221" i="1"/>
  <c r="K220" i="1" s="1"/>
  <c r="H196" i="1"/>
  <c r="H195" i="1" s="1"/>
  <c r="N184" i="1"/>
  <c r="J184" i="1" s="1"/>
  <c r="P184" i="1" s="1"/>
  <c r="O180" i="1"/>
  <c r="O179" i="1" s="1"/>
  <c r="O261" i="1" s="1"/>
  <c r="P172" i="1"/>
  <c r="E170" i="1"/>
  <c r="N164" i="1"/>
  <c r="N163" i="1" s="1"/>
  <c r="J141" i="1"/>
  <c r="P141" i="1" s="1"/>
  <c r="F129" i="1"/>
  <c r="E129" i="1" s="1"/>
  <c r="P129" i="1" s="1"/>
  <c r="P110" i="1"/>
  <c r="P105" i="1"/>
  <c r="P92" i="1"/>
  <c r="J89" i="1"/>
  <c r="H87" i="1"/>
  <c r="H86" i="1" s="1"/>
  <c r="N87" i="1"/>
  <c r="N86" i="1" s="1"/>
  <c r="J88" i="1"/>
  <c r="K87" i="1"/>
  <c r="K86" i="1" s="1"/>
  <c r="P78" i="1"/>
  <c r="P75" i="1"/>
  <c r="N68" i="1"/>
  <c r="O58" i="1"/>
  <c r="O56" i="1" s="1"/>
  <c r="E68" i="1"/>
  <c r="N57" i="1"/>
  <c r="J61" i="1"/>
  <c r="J41" i="1"/>
  <c r="N36" i="1"/>
  <c r="J36" i="1"/>
  <c r="P36" i="1" s="1"/>
  <c r="J17" i="1"/>
  <c r="E221" i="1"/>
  <c r="E220" i="1" s="1"/>
  <c r="J212" i="1"/>
  <c r="J196" i="1" s="1"/>
  <c r="J195" i="1" s="1"/>
  <c r="K196" i="1"/>
  <c r="K195" i="1" s="1"/>
  <c r="P189" i="1"/>
  <c r="O170" i="1"/>
  <c r="O169" i="1" s="1"/>
  <c r="P162" i="1"/>
  <c r="E161" i="1"/>
  <c r="P161" i="1" s="1"/>
  <c r="P128" i="1"/>
  <c r="J105" i="1"/>
  <c r="O87" i="1"/>
  <c r="O86" i="1" s="1"/>
  <c r="P93" i="1"/>
  <c r="L87" i="1"/>
  <c r="L86" i="1" s="1"/>
  <c r="L261" i="1" s="1"/>
  <c r="G87" i="1"/>
  <c r="G86" i="1" s="1"/>
  <c r="G261" i="1" s="1"/>
  <c r="P70" i="1"/>
  <c r="J68" i="1"/>
  <c r="F58" i="1"/>
  <c r="F56" i="1" s="1"/>
  <c r="J19" i="1"/>
  <c r="P19" i="1" s="1"/>
  <c r="P20" i="1"/>
  <c r="E15" i="1"/>
  <c r="E14" i="1" s="1"/>
  <c r="F180" i="1"/>
  <c r="F179" i="1" s="1"/>
  <c r="N170" i="1"/>
  <c r="N169" i="1" s="1"/>
  <c r="J171" i="1"/>
  <c r="J170" i="1" s="1"/>
  <c r="J169" i="1" s="1"/>
  <c r="P149" i="1"/>
  <c r="P127" i="1"/>
  <c r="P99" i="1"/>
  <c r="P63" i="1"/>
  <c r="N58" i="1"/>
  <c r="N56" i="1" s="1"/>
  <c r="J60" i="1"/>
  <c r="E17" i="1"/>
  <c r="P17" i="1" s="1"/>
  <c r="F15" i="1"/>
  <c r="F14" i="1" s="1"/>
  <c r="N15" i="1"/>
  <c r="N14" i="1" s="1"/>
  <c r="N261" i="1" s="1"/>
  <c r="K15" i="1"/>
  <c r="K14" i="1" s="1"/>
  <c r="E37" i="1"/>
  <c r="E35" i="1" s="1"/>
  <c r="F87" i="1"/>
  <c r="J82" i="1"/>
  <c r="P82" i="1" s="1"/>
  <c r="J52" i="1"/>
  <c r="K37" i="1"/>
  <c r="K35" i="1" s="1"/>
  <c r="J25" i="1"/>
  <c r="P25" i="1" s="1"/>
  <c r="J57" i="1" l="1"/>
  <c r="P57" i="1" s="1"/>
  <c r="P61" i="1"/>
  <c r="F86" i="1"/>
  <c r="F261" i="1" s="1"/>
  <c r="E87" i="1"/>
  <c r="J37" i="1"/>
  <c r="J35" i="1" s="1"/>
  <c r="P38" i="1"/>
  <c r="P37" i="1" s="1"/>
  <c r="P35" i="1" s="1"/>
  <c r="J221" i="1"/>
  <c r="J220" i="1" s="1"/>
  <c r="P222" i="1"/>
  <c r="P221" i="1" s="1"/>
  <c r="J193" i="1"/>
  <c r="P193" i="1" s="1"/>
  <c r="P194" i="1"/>
  <c r="E248" i="1"/>
  <c r="E247" i="1" s="1"/>
  <c r="H261" i="1"/>
  <c r="E169" i="1"/>
  <c r="P169" i="1" s="1"/>
  <c r="P170" i="1"/>
  <c r="P257" i="1"/>
  <c r="E164" i="1"/>
  <c r="E163" i="1" s="1"/>
  <c r="P163" i="1" s="1"/>
  <c r="P171" i="1"/>
  <c r="J252" i="1"/>
  <c r="P252" i="1" s="1"/>
  <c r="P253" i="1"/>
  <c r="J248" i="1"/>
  <c r="J247" i="1" s="1"/>
  <c r="P249" i="1"/>
  <c r="P248" i="1" s="1"/>
  <c r="J87" i="1"/>
  <c r="J86" i="1" s="1"/>
  <c r="P88" i="1"/>
  <c r="P220" i="1"/>
  <c r="P68" i="1"/>
  <c r="K261" i="1"/>
  <c r="J58" i="1"/>
  <c r="J56" i="1" s="1"/>
  <c r="J261" i="1" s="1"/>
  <c r="P60" i="1"/>
  <c r="E58" i="1"/>
  <c r="E196" i="1"/>
  <c r="E195" i="1" s="1"/>
  <c r="P195" i="1" s="1"/>
  <c r="P164" i="1"/>
  <c r="J180" i="1"/>
  <c r="J179" i="1" s="1"/>
  <c r="P181" i="1"/>
  <c r="P180" i="1" s="1"/>
  <c r="P179" i="1" s="1"/>
  <c r="P258" i="1"/>
  <c r="P212" i="1"/>
  <c r="P196" i="1" s="1"/>
  <c r="P247" i="1" l="1"/>
  <c r="P58" i="1"/>
  <c r="E56" i="1"/>
  <c r="E86" i="1"/>
  <c r="P87" i="1"/>
  <c r="P86" i="1" s="1"/>
  <c r="P56" i="1" l="1"/>
  <c r="P261" i="1" s="1"/>
  <c r="Q264" i="1" s="1"/>
  <c r="Q266" i="1" s="1"/>
  <c r="E261" i="1"/>
  <c r="Q261" i="1" s="1"/>
  <c r="R263" i="1" s="1"/>
</calcChain>
</file>

<file path=xl/sharedStrings.xml><?xml version="1.0" encoding="utf-8"?>
<sst xmlns="http://schemas.openxmlformats.org/spreadsheetml/2006/main" count="777" uniqueCount="544">
  <si>
    <t xml:space="preserve"> Додаток №3 </t>
  </si>
  <si>
    <t>до рішення ___сесії Мелітопольської міської ради Запорізької області__скликання</t>
  </si>
  <si>
    <t>від «_____»_________ №____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</si>
  <si>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</si>
  <si>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>Розподіл видатків бюджету м. Мелітополя на _2018_ рік</t>
  </si>
  <si>
    <t>(грн.)</t>
  </si>
  <si>
    <t>Код програмної класифікації видатків та кредитування місцевих бюджетів (КПКВК)</t>
  </si>
  <si>
    <t>Код типової програмної класифікації видатків та кредитування місцевих бюджетів (КТПКВКМБ)</t>
  </si>
  <si>
    <t>Код функціональної класифікації видатків та кредитування бюджету</t>
  </si>
  <si>
    <t>Найменування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</si>
  <si>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</si>
  <si>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</si>
  <si>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</si>
  <si>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</si>
  <si>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</si>
  <si>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</si>
  <si>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</si>
  <si>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rPr>
        <sz val="9"/>
        <rFont val="Bookman Old Style"/>
        <family val="1"/>
        <charset val="204"/>
      </rP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</si>
  <si>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</si>
  <si>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</si>
  <si>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</si>
  <si>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2</t>
  </si>
  <si>
    <t>15=4+9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</si>
  <si>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</si>
  <si>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</si>
  <si>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</si>
  <si>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</si>
  <si>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</si>
  <si>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</si>
  <si>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</si>
  <si>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</si>
  <si>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</si>
  <si>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</si>
  <si>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</si>
  <si>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</si>
  <si>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</si>
  <si>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</si>
  <si>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</si>
  <si>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</si>
  <si>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</si>
  <si>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0316324</t>
  </si>
  <si>
    <t>6324</t>
  </si>
  <si>
    <t>1060</t>
  </si>
  <si>
    <t>Будівництво та придбання житла для окремих категорій населення</t>
  </si>
  <si>
    <t>0217610</t>
  </si>
  <si>
    <t>7610</t>
  </si>
  <si>
    <t>0411</t>
  </si>
  <si>
    <t>Сприяння розвитку малого та середнього підприємництва</t>
  </si>
  <si>
    <t>0217640</t>
  </si>
  <si>
    <t>7640</t>
  </si>
  <si>
    <t>0470</t>
  </si>
  <si>
    <t>Заходи з енергозбереження</t>
  </si>
  <si>
    <t>0217680</t>
  </si>
  <si>
    <t>7680</t>
  </si>
  <si>
    <t>0490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</si>
  <si>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</si>
  <si>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</si>
  <si>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</si>
  <si>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</si>
  <si>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</si>
  <si>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</si>
  <si>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</si>
  <si>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</si>
  <si>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</si>
  <si>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</si>
  <si>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</si>
  <si>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</si>
  <si>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</si>
  <si>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</si>
  <si>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</si>
  <si>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</si>
  <si>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</si>
  <si>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</si>
  <si>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</si>
  <si>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</si>
  <si>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</si>
  <si>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</si>
  <si>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</si>
  <si>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</si>
  <si>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</si>
  <si>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</si>
  <si>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</si>
  <si>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</si>
  <si>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</si>
  <si>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</si>
  <si>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</si>
  <si>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</si>
  <si>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</si>
  <si>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0218420</t>
  </si>
  <si>
    <t>8420</t>
  </si>
  <si>
    <t>0830</t>
  </si>
  <si>
    <t>Інші заходи у сфері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</si>
  <si>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</si>
  <si>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</si>
  <si>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</si>
  <si>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</si>
  <si>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</si>
  <si>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</si>
  <si>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</si>
  <si>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</si>
  <si>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</si>
  <si>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</si>
  <si>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</si>
  <si>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</si>
  <si>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</si>
  <si>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</si>
  <si>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</si>
  <si>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</si>
  <si>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</si>
  <si>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 xml:space="preserve"> за рахунок залишку освітньої субвенції з державного бюджету місцевим бюджетам на початок року</t>
  </si>
  <si>
    <t>0611070</t>
  </si>
  <si>
    <t>1070</t>
  </si>
  <si>
    <t>0922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</si>
  <si>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</si>
  <si>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 xml:space="preserve"> за рахунок субвенції з державного бюджету місцевим бюджетам на надання державної підтримки особам з особливими освітніми потребами</t>
  </si>
  <si>
    <t>0611090</t>
  </si>
  <si>
    <t>1090</t>
  </si>
  <si>
    <t>0960</t>
  </si>
  <si>
    <t xml:space="preserve">Надання позашкільної освіти позашкільними закладами освіти, заходи із позашкільної роботи з дітьми </t>
  </si>
  <si>
    <t>0611150</t>
  </si>
  <si>
    <t>1150</t>
  </si>
  <si>
    <t>0990</t>
  </si>
  <si>
    <t xml:space="preserve">Методичне забезпечення діяльності навчальних закладів 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</si>
  <si>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</si>
  <si>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</si>
  <si>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</si>
  <si>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</si>
  <si>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0611160</t>
  </si>
  <si>
    <t>1160</t>
  </si>
  <si>
    <t>Інші програми, заклади та заходи у сфері освіти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</si>
  <si>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</si>
  <si>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</si>
  <si>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</si>
  <si>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</si>
  <si>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</si>
  <si>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</si>
  <si>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</si>
  <si>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</si>
  <si>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Надання допомоги дітям-сиротам та дітям, позбавленим батьківського піклування, яким виповнюється 18 років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</si>
  <si>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</si>
  <si>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</si>
  <si>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</si>
  <si>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</si>
  <si>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</si>
  <si>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</si>
  <si>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</si>
  <si>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</si>
  <si>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</si>
  <si>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2020</t>
  </si>
  <si>
    <t>Багатопрофільна медична допомога населенню, що надається територіальними медичними об'єднаннями</t>
  </si>
  <si>
    <t>за рахунок залишку медичної субвенції з державного бюджету місцевим бюджетам на початок року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</si>
  <si>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</si>
  <si>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</si>
  <si>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</si>
  <si>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</si>
  <si>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</si>
  <si>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</si>
  <si>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</si>
  <si>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</si>
  <si>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</si>
  <si>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</si>
  <si>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</si>
  <si>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</si>
  <si>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</si>
  <si>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</si>
  <si>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</si>
  <si>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</si>
  <si>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</si>
  <si>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</si>
  <si>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</si>
  <si>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</si>
  <si>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</si>
  <si>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</si>
  <si>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</si>
  <si>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</si>
  <si>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</si>
  <si>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</si>
  <si>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</si>
  <si>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</si>
  <si>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</si>
  <si>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</si>
  <si>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</si>
  <si>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</si>
  <si>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</si>
  <si>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</si>
  <si>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</si>
  <si>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</si>
  <si>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</si>
  <si>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</si>
  <si>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</si>
  <si>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</si>
  <si>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</si>
  <si>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</si>
  <si>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0800000</t>
  </si>
  <si>
    <t>Управління соціального захисту населення  Мелітопольської міської ради Запорізької області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</si>
  <si>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</si>
  <si>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</si>
  <si>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</si>
  <si>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</si>
  <si>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</si>
  <si>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</si>
  <si>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</si>
  <si>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</si>
  <si>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</si>
  <si>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</si>
  <si>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</si>
  <si>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</si>
  <si>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</si>
  <si>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</si>
  <si>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</si>
  <si>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</si>
  <si>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</si>
  <si>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</si>
  <si>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</si>
  <si>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</si>
  <si>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</si>
  <si>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</si>
  <si>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</si>
  <si>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</si>
  <si>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</si>
  <si>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</si>
  <si>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</si>
  <si>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</si>
  <si>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</si>
  <si>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</si>
  <si>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</si>
  <si>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</si>
  <si>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</si>
  <si>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</si>
  <si>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</si>
  <si>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</si>
  <si>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</si>
  <si>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</si>
  <si>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</si>
  <si>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</si>
  <si>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</si>
  <si>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</si>
  <si>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</si>
  <si>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</si>
  <si>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</si>
  <si>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</si>
  <si>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</si>
  <si>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</si>
  <si>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</si>
  <si>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</si>
  <si>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</si>
  <si>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</si>
  <si>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</si>
  <si>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</si>
  <si>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</si>
  <si>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</si>
  <si>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</si>
  <si>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</si>
  <si>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</si>
  <si>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</si>
  <si>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</si>
  <si>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</si>
  <si>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</si>
  <si>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</si>
  <si>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</si>
  <si>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</si>
  <si>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</si>
  <si>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</si>
  <si>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</si>
  <si>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</si>
  <si>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</si>
  <si>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</si>
  <si>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</si>
  <si>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</si>
  <si>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</si>
  <si>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</si>
  <si>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</si>
  <si>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 xml:space="preserve">Надання державної соціальної допомоги особам з інвалідністю з дитинства та дітям з інвалідністю 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</si>
  <si>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</si>
  <si>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</si>
  <si>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</si>
  <si>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</si>
  <si>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</si>
  <si>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</si>
  <si>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</si>
  <si>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</si>
  <si>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</si>
  <si>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</si>
  <si>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</si>
  <si>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</si>
  <si>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</si>
  <si>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</si>
  <si>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</si>
  <si>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</si>
  <si>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</si>
  <si>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</si>
  <si>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</si>
  <si>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</si>
  <si>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</si>
  <si>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</si>
  <si>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</si>
  <si>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</si>
  <si>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</si>
  <si>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</si>
  <si>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</si>
  <si>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</si>
  <si>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</si>
  <si>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</si>
  <si>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</si>
  <si>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</si>
  <si>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</si>
  <si>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>Утримання та забезпечення діяльності центрів соціальних служб для сім’ї, дітей та молоді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</si>
  <si>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</si>
  <si>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</si>
  <si>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</si>
  <si>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</si>
  <si>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</si>
  <si>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</si>
  <si>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</si>
  <si>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</si>
  <si>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</si>
  <si>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</si>
  <si>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</si>
  <si>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</si>
  <si>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</si>
  <si>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</si>
  <si>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</si>
  <si>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</si>
  <si>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</si>
  <si>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</si>
  <si>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</si>
  <si>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</si>
  <si>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0813210</t>
  </si>
  <si>
    <t>3210</t>
  </si>
  <si>
    <t>1050</t>
  </si>
  <si>
    <t>Організація та проведення громадських робіт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</si>
  <si>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</si>
  <si>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</si>
  <si>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</si>
  <si>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</si>
  <si>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</si>
  <si>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</si>
  <si>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</si>
  <si>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</si>
  <si>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</si>
  <si>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</si>
  <si>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</si>
  <si>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</si>
  <si>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</si>
  <si>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</si>
  <si>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</si>
  <si>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</si>
  <si>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</si>
  <si>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</si>
  <si>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</si>
  <si>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</si>
  <si>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</si>
  <si>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</si>
  <si>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</si>
  <si>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>Заходи державної політики з питань дітей та їх соціального захисту</t>
  </si>
  <si>
    <t>Відділ культури Мелітопольської міської ради Запорізької області</t>
  </si>
  <si>
    <t>1010000</t>
  </si>
  <si>
    <t>Відділ культури Мелітопольської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</si>
  <si>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</si>
  <si>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</si>
  <si>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</si>
  <si>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</si>
  <si>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</si>
  <si>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</si>
  <si>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</si>
  <si>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</si>
  <si>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</si>
  <si>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</si>
  <si>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</si>
  <si>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</si>
  <si>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</si>
  <si>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</si>
  <si>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</si>
  <si>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</si>
  <si>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</si>
  <si>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</si>
  <si>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</si>
  <si>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</si>
  <si>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</si>
  <si>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</si>
  <si>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</si>
  <si>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</si>
  <si>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</si>
  <si>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молоді та спорту Мелітопольської міської ради Запорізької області</t>
  </si>
  <si>
    <t>1110160</t>
  </si>
  <si>
    <t>1113130</t>
  </si>
  <si>
    <t>1113133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</si>
  <si>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</si>
  <si>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</si>
  <si>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</si>
  <si>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</si>
  <si>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</si>
  <si>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</si>
  <si>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</si>
  <si>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</si>
  <si>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</si>
  <si>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</si>
  <si>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</si>
  <si>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</si>
  <si>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</si>
  <si>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</si>
  <si>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</si>
  <si>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</si>
  <si>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</si>
  <si>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</si>
  <si>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</si>
  <si>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</si>
  <si>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</si>
  <si>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</si>
  <si>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</si>
  <si>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</si>
  <si>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</si>
  <si>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</si>
  <si>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</si>
  <si>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</si>
  <si>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</si>
  <si>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</si>
  <si>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</si>
  <si>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</si>
  <si>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</si>
  <si>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</si>
  <si>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</si>
  <si>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</si>
  <si>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</si>
  <si>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</si>
  <si>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0620</t>
  </si>
  <si>
    <t>Експлуатація та технічне обслуговування житлового фонду</t>
  </si>
  <si>
    <t>1216013</t>
  </si>
  <si>
    <t>6013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</si>
  <si>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</si>
  <si>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</si>
  <si>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</si>
  <si>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</si>
  <si>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</si>
  <si>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</si>
  <si>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</si>
  <si>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</si>
  <si>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</si>
  <si>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 xml:space="preserve">Інша діяльність, пов’язана з експлуатацією об’єктів житлово-комунального господарства 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</si>
  <si>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</si>
  <si>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</si>
  <si>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</si>
  <si>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</si>
  <si>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</si>
  <si>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</si>
  <si>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</si>
  <si>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</si>
  <si>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</si>
  <si>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</si>
  <si>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</si>
  <si>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</si>
  <si>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</si>
  <si>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</si>
  <si>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</si>
  <si>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</si>
  <si>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</si>
  <si>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</si>
  <si>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</si>
  <si>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</si>
  <si>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</si>
  <si>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</si>
  <si>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</si>
  <si>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</si>
  <si>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</si>
  <si>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</si>
  <si>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</si>
  <si>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</si>
  <si>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</si>
  <si>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</si>
  <si>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1217640</t>
  </si>
  <si>
    <t>1217670</t>
  </si>
  <si>
    <t>7670</t>
  </si>
  <si>
    <t>Внески до статутного капіталу суб’єктів господарювання</t>
  </si>
  <si>
    <t>Відділ капітального будівництва Мелітопольської міської ради Запорізької області</t>
  </si>
  <si>
    <t>1510000</t>
  </si>
  <si>
    <t>1510160</t>
  </si>
  <si>
    <t>1511010</t>
  </si>
  <si>
    <t>1511020</t>
  </si>
  <si>
    <t>1511150</t>
  </si>
  <si>
    <t>Методичне забезпечення діяльності навчальних закладів</t>
  </si>
  <si>
    <t>Методичне забезпечення діяльності навчальних закладів та інші заходи в галузі освіти</t>
  </si>
  <si>
    <t>1512010</t>
  </si>
  <si>
    <t>1512110</t>
  </si>
  <si>
    <t>1512111</t>
  </si>
  <si>
    <t>1514040</t>
  </si>
  <si>
    <t>1516030</t>
  </si>
  <si>
    <t>1517310</t>
  </si>
  <si>
    <t>7310</t>
  </si>
  <si>
    <t>0443</t>
  </si>
  <si>
    <t>Будівництво об'єктів житлово-комунального господарства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</si>
  <si>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</si>
  <si>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</si>
  <si>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</si>
  <si>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</si>
  <si>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</si>
  <si>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</si>
  <si>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</si>
  <si>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</si>
  <si>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</si>
  <si>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</si>
  <si>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</si>
  <si>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</si>
  <si>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</si>
  <si>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</si>
  <si>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</si>
  <si>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</si>
  <si>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</si>
  <si>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</si>
  <si>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</si>
  <si>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</si>
  <si>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</si>
  <si>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соціальної та виробничої інфраструктури комунальної власності</t>
  </si>
  <si>
    <t>1518310</t>
  </si>
  <si>
    <t>1518311</t>
  </si>
  <si>
    <t xml:space="preserve">Управління комунальною власністю Мелітопольської міської ради </t>
  </si>
  <si>
    <t>3110000</t>
  </si>
  <si>
    <t>3110160</t>
  </si>
  <si>
    <t>3117130</t>
  </si>
  <si>
    <t>7130</t>
  </si>
  <si>
    <t>0421</t>
  </si>
  <si>
    <t>Здійснення 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</si>
  <si>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</si>
  <si>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</si>
  <si>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</si>
  <si>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</si>
  <si>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</si>
  <si>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</si>
  <si>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3116082</t>
  </si>
  <si>
    <t>6082</t>
  </si>
  <si>
    <t>Придбання житла для окремих категорій населення відповідно до законодавства</t>
  </si>
  <si>
    <t>3117670</t>
  </si>
  <si>
    <t>3117690</t>
  </si>
  <si>
    <t>3117693</t>
  </si>
  <si>
    <t>Фінансове управління Мелітопольської міської ради Запорізької області</t>
  </si>
  <si>
    <t>3710000</t>
  </si>
  <si>
    <t>3710160</t>
  </si>
  <si>
    <t>3718700</t>
  </si>
  <si>
    <t>8700</t>
  </si>
  <si>
    <t>Резервний фонд</t>
  </si>
  <si>
    <t>РАЗОМ ВИДАТКІВ</t>
  </si>
  <si>
    <t xml:space="preserve">Начальник фінансового управління Мелітопольської міської ради </t>
  </si>
  <si>
    <t>Я.В. Чабан</t>
  </si>
  <si>
    <t xml:space="preserve">Мелітопольський міський голова </t>
  </si>
  <si>
    <t>С.А. 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</si>
</sst>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8"/>
      <color indexed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0"/>
      <color indexed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</fills>
  <borders count="37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59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59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295">
    <xf numFmtId="0" fontId="0" fillId="0" borderId="0" xfId="0"/>
    <xf numFmtId="49" fontId="0" fillId="2" borderId="0" xfId="0" applyNumberFormat="1" applyFill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/>
    </xf>
    <xf numFmtId="0" fontId="8" fillId="0" borderId="5" xfId="0" applyFont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right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11" fillId="2" borderId="6" xfId="0" applyNumberFormat="1" applyFont="1" applyFill="1" applyBorder="1" applyAlignment="1">
      <alignment horizontal="right" vertical="center"/>
    </xf>
    <xf numFmtId="49" fontId="2" fillId="0" borderId="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vertical="top" wrapText="1"/>
      <protection locked="0"/>
    </xf>
    <xf numFmtId="0" fontId="14" fillId="0" borderId="5" xfId="0" applyFont="1" applyBorder="1" applyAlignment="1">
      <alignment horizontal="right" wrapText="1"/>
    </xf>
    <xf numFmtId="49" fontId="0" fillId="2" borderId="6" xfId="0" applyNumberFormat="1" applyFont="1" applyFill="1" applyBorder="1" applyAlignment="1">
      <alignment horizontal="right" vertical="center"/>
    </xf>
    <xf numFmtId="0" fontId="15" fillId="0" borderId="5" xfId="0" applyFont="1" applyBorder="1" applyAlignment="1" applyProtection="1">
      <alignment vertical="top" wrapText="1"/>
      <protection locked="0"/>
    </xf>
    <xf numFmtId="3" fontId="14" fillId="0" borderId="5" xfId="0" applyNumberFormat="1" applyFont="1" applyBorder="1" applyAlignment="1">
      <alignment horizontal="right" wrapText="1"/>
    </xf>
    <xf numFmtId="0" fontId="11" fillId="0" borderId="0" xfId="0" applyFont="1"/>
    <xf numFmtId="49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7" fillId="0" borderId="5" xfId="0" applyFont="1" applyFill="1" applyBorder="1" applyAlignment="1">
      <alignment horizontal="right" wrapText="1"/>
    </xf>
    <xf numFmtId="0" fontId="14" fillId="0" borderId="5" xfId="0" applyFont="1" applyFill="1" applyBorder="1" applyAlignment="1">
      <alignment horizontal="right" wrapText="1"/>
    </xf>
    <xf numFmtId="0" fontId="0" fillId="0" borderId="0" xfId="0" applyFill="1"/>
    <xf numFmtId="49" fontId="18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vertical="top" wrapText="1"/>
    </xf>
    <xf numFmtId="0" fontId="17" fillId="0" borderId="5" xfId="0" applyFont="1" applyBorder="1" applyAlignment="1">
      <alignment horizontal="right"/>
    </xf>
    <xf numFmtId="49" fontId="19" fillId="2" borderId="6" xfId="0" applyNumberFormat="1" applyFont="1" applyFill="1" applyBorder="1" applyAlignment="1">
      <alignment horizontal="right" vertical="center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vertical="center" wrapText="1"/>
      <protection locked="0"/>
    </xf>
    <xf numFmtId="0" fontId="21" fillId="0" borderId="5" xfId="0" applyFont="1" applyBorder="1" applyAlignment="1">
      <alignment horizontal="right" wrapText="1"/>
    </xf>
    <xf numFmtId="3" fontId="17" fillId="0" borderId="5" xfId="0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0" fontId="19" fillId="0" borderId="0" xfId="0" applyFont="1"/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>
      <alignment horizontal="right" wrapText="1"/>
    </xf>
    <xf numFmtId="49" fontId="20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vertical="top" wrapText="1" shrinkToFit="1"/>
    </xf>
    <xf numFmtId="49" fontId="16" fillId="0" borderId="5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5" xfId="0" applyFont="1" applyFill="1" applyBorder="1" applyAlignment="1">
      <alignment horizontal="right" wrapText="1"/>
    </xf>
    <xf numFmtId="0" fontId="17" fillId="0" borderId="5" xfId="0" applyFont="1" applyFill="1" applyBorder="1" applyAlignment="1" applyProtection="1">
      <alignment vertical="top" wrapText="1"/>
      <protection locked="0"/>
    </xf>
    <xf numFmtId="0" fontId="17" fillId="0" borderId="9" xfId="0" applyFont="1" applyFill="1" applyBorder="1" applyAlignment="1" applyProtection="1">
      <alignment vertical="top" wrapText="1"/>
      <protection locked="0"/>
    </xf>
    <xf numFmtId="0" fontId="14" fillId="0" borderId="5" xfId="0" applyFont="1" applyBorder="1" applyAlignment="1">
      <alignment horizontal="right"/>
    </xf>
    <xf numFmtId="49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9" xfId="0" applyFont="1" applyFill="1" applyBorder="1" applyAlignment="1" applyProtection="1">
      <alignment vertical="top" wrapText="1"/>
      <protection locked="0"/>
    </xf>
    <xf numFmtId="0" fontId="24" fillId="0" borderId="5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4" fillId="0" borderId="5" xfId="0" applyFont="1" applyFill="1" applyBorder="1" applyAlignment="1">
      <alignment horizontal="right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right"/>
    </xf>
    <xf numFmtId="49" fontId="22" fillId="0" borderId="7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/>
    </xf>
    <xf numFmtId="0" fontId="26" fillId="0" borderId="5" xfId="0" applyFont="1" applyBorder="1" applyAlignment="1" applyProtection="1">
      <alignment vertical="top" wrapText="1"/>
      <protection locked="0"/>
    </xf>
    <xf numFmtId="0" fontId="17" fillId="0" borderId="5" xfId="0" applyFont="1" applyFill="1" applyBorder="1" applyAlignment="1">
      <alignment horizontal="right"/>
    </xf>
    <xf numFmtId="0" fontId="21" fillId="0" borderId="14" xfId="0" applyFont="1" applyBorder="1" applyAlignment="1">
      <alignment horizontal="left" vertical="top" wrapText="1"/>
    </xf>
    <xf numFmtId="0" fontId="21" fillId="0" borderId="5" xfId="0" applyFont="1" applyFill="1" applyBorder="1" applyAlignment="1">
      <alignment horizontal="right"/>
    </xf>
    <xf numFmtId="0" fontId="21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right" vertical="center"/>
    </xf>
    <xf numFmtId="49" fontId="16" fillId="0" borderId="18" xfId="0" applyNumberFormat="1" applyFont="1" applyBorder="1" applyAlignment="1">
      <alignment horizontal="center" vertical="center"/>
    </xf>
    <xf numFmtId="0" fontId="26" fillId="0" borderId="19" xfId="0" applyFont="1" applyFill="1" applyBorder="1" applyAlignment="1">
      <alignment horizontal="left" vertical="center" wrapText="1"/>
    </xf>
    <xf numFmtId="49" fontId="19" fillId="2" borderId="20" xfId="0" applyNumberFormat="1" applyFont="1" applyFill="1" applyBorder="1" applyAlignment="1">
      <alignment horizontal="right" vertical="center"/>
    </xf>
    <xf numFmtId="49" fontId="23" fillId="0" borderId="20" xfId="0" applyNumberFormat="1" applyFont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right" vertical="center"/>
    </xf>
    <xf numFmtId="49" fontId="16" fillId="3" borderId="1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 applyProtection="1">
      <alignment vertical="top" wrapText="1"/>
      <protection locked="0"/>
    </xf>
    <xf numFmtId="49" fontId="27" fillId="2" borderId="6" xfId="0" applyNumberFormat="1" applyFont="1" applyFill="1" applyBorder="1" applyAlignment="1">
      <alignment horizontal="right" vertical="center"/>
    </xf>
    <xf numFmtId="49" fontId="28" fillId="0" borderId="7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 applyProtection="1">
      <alignment vertical="top" wrapText="1"/>
      <protection locked="0"/>
    </xf>
    <xf numFmtId="0" fontId="27" fillId="0" borderId="0" xfId="0" applyFont="1"/>
    <xf numFmtId="0" fontId="26" fillId="0" borderId="5" xfId="0" applyFont="1" applyBorder="1" applyAlignment="1" applyProtection="1">
      <alignment horizontal="left" vertical="top" wrapText="1"/>
      <protection locked="0"/>
    </xf>
    <xf numFmtId="49" fontId="31" fillId="2" borderId="6" xfId="0" applyNumberFormat="1" applyFont="1" applyFill="1" applyBorder="1" applyAlignment="1">
      <alignment horizontal="right" vertical="center"/>
    </xf>
    <xf numFmtId="49" fontId="32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>
      <alignment vertical="top" wrapText="1"/>
    </xf>
    <xf numFmtId="0" fontId="33" fillId="0" borderId="5" xfId="0" applyFont="1" applyFill="1" applyBorder="1" applyAlignment="1">
      <alignment horizontal="right" wrapText="1"/>
    </xf>
    <xf numFmtId="0" fontId="33" fillId="0" borderId="5" xfId="0" applyFont="1" applyFill="1" applyBorder="1" applyAlignment="1">
      <alignment horizontal="right"/>
    </xf>
    <xf numFmtId="0" fontId="34" fillId="0" borderId="5" xfId="0" applyFont="1" applyFill="1" applyBorder="1" applyAlignment="1">
      <alignment horizontal="right" wrapText="1"/>
    </xf>
    <xf numFmtId="0" fontId="31" fillId="0" borderId="0" xfId="0" applyFont="1"/>
    <xf numFmtId="0" fontId="17" fillId="0" borderId="5" xfId="0" applyFont="1" applyBorder="1" applyAlignment="1" applyProtection="1">
      <alignment vertical="top" wrapText="1"/>
      <protection locked="0"/>
    </xf>
    <xf numFmtId="0" fontId="21" fillId="0" borderId="14" xfId="0" applyFont="1" applyBorder="1" applyAlignment="1" applyProtection="1">
      <alignment vertical="top" wrapText="1"/>
      <protection locked="0"/>
    </xf>
    <xf numFmtId="0" fontId="35" fillId="0" borderId="22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49" fontId="36" fillId="2" borderId="6" xfId="0" applyNumberFormat="1" applyFont="1" applyFill="1" applyBorder="1" applyAlignment="1">
      <alignment horizontal="right" vertical="center"/>
    </xf>
    <xf numFmtId="49" fontId="37" fillId="0" borderId="5" xfId="0" applyNumberFormat="1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>
      <alignment horizontal="left" vertical="top" wrapText="1"/>
    </xf>
    <xf numFmtId="0" fontId="35" fillId="0" borderId="5" xfId="0" applyFont="1" applyFill="1" applyBorder="1" applyAlignment="1">
      <alignment horizontal="right"/>
    </xf>
    <xf numFmtId="0" fontId="36" fillId="0" borderId="0" xfId="0" applyFont="1"/>
    <xf numFmtId="0" fontId="17" fillId="0" borderId="13" xfId="0" applyFont="1" applyBorder="1" applyAlignment="1">
      <alignment horizontal="left" vertical="top" wrapText="1"/>
    </xf>
    <xf numFmtId="0" fontId="15" fillId="0" borderId="18" xfId="0" applyFont="1" applyBorder="1" applyAlignment="1" applyProtection="1">
      <alignment vertical="top" wrapText="1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49" fontId="23" fillId="0" borderId="5" xfId="0" applyNumberFormat="1" applyFont="1" applyBorder="1" applyAlignment="1" applyProtection="1">
      <alignment horizontal="center" vertical="center"/>
      <protection locked="0"/>
    </xf>
    <xf numFmtId="2" fontId="15" fillId="0" borderId="5" xfId="0" applyNumberFormat="1" applyFont="1" applyBorder="1" applyAlignment="1">
      <alignment wrapText="1"/>
    </xf>
    <xf numFmtId="0" fontId="19" fillId="0" borderId="0" xfId="0" applyFont="1" applyFill="1"/>
    <xf numFmtId="49" fontId="16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21" fillId="0" borderId="5" xfId="0" applyFont="1" applyFill="1" applyBorder="1" applyAlignment="1">
      <alignment vertical="center" wrapText="1"/>
    </xf>
    <xf numFmtId="49" fontId="0" fillId="2" borderId="5" xfId="0" applyNumberForma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21" fillId="0" borderId="5" xfId="0" applyFont="1" applyBorder="1" applyAlignment="1" applyProtection="1">
      <alignment vertical="top" wrapText="1"/>
      <protection locked="0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Border="1" applyAlignment="1">
      <alignment wrapText="1"/>
    </xf>
    <xf numFmtId="49" fontId="23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vertical="top" wrapText="1"/>
    </xf>
    <xf numFmtId="0" fontId="21" fillId="0" borderId="5" xfId="0" applyFont="1" applyBorder="1" applyAlignment="1">
      <alignment wrapText="1"/>
    </xf>
    <xf numFmtId="0" fontId="21" fillId="0" borderId="5" xfId="0" applyFont="1" applyBorder="1"/>
    <xf numFmtId="49" fontId="1" fillId="2" borderId="7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vertical="top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49" fontId="2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7" fillId="0" borderId="5" xfId="0" applyFont="1" applyFill="1" applyBorder="1" applyAlignment="1">
      <alignment wrapText="1"/>
    </xf>
    <xf numFmtId="0" fontId="38" fillId="0" borderId="0" xfId="0" applyFont="1" applyFill="1"/>
    <xf numFmtId="0" fontId="21" fillId="0" borderId="5" xfId="0" applyFont="1" applyFill="1" applyBorder="1" applyAlignment="1">
      <alignment vertical="top" wrapText="1"/>
    </xf>
    <xf numFmtId="49" fontId="1" fillId="0" borderId="23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16" fillId="2" borderId="5" xfId="0" applyNumberFormat="1" applyFont="1" applyFill="1" applyBorder="1" applyAlignment="1">
      <alignment horizontal="center" vertical="center"/>
    </xf>
    <xf numFmtId="0" fontId="26" fillId="0" borderId="5" xfId="0" applyFont="1" applyBorder="1" applyAlignment="1" applyProtection="1">
      <alignment vertical="center" wrapText="1"/>
      <protection locked="0"/>
    </xf>
    <xf numFmtId="49" fontId="20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>
      <alignment vertical="top" wrapText="1" shrinkToFit="1"/>
    </xf>
    <xf numFmtId="0" fontId="21" fillId="0" borderId="24" xfId="0" applyFont="1" applyBorder="1" applyAlignment="1">
      <alignment vertical="top" wrapText="1" shrinkToFit="1"/>
    </xf>
    <xf numFmtId="49" fontId="16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ont="1" applyFill="1" applyBorder="1" applyAlignment="1">
      <alignment horizontal="right" vertical="center"/>
    </xf>
    <xf numFmtId="49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0" fontId="17" fillId="0" borderId="7" xfId="0" applyFont="1" applyFill="1" applyBorder="1" applyAlignment="1">
      <alignment horizontal="right"/>
    </xf>
    <xf numFmtId="49" fontId="1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0" xfId="0" applyFont="1" applyBorder="1" applyAlignment="1">
      <alignment horizontal="justify" wrapText="1"/>
    </xf>
    <xf numFmtId="0" fontId="17" fillId="0" borderId="7" xfId="0" applyFont="1" applyFill="1" applyBorder="1" applyAlignment="1">
      <alignment horizontal="right" wrapText="1"/>
    </xf>
    <xf numFmtId="49" fontId="2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Border="1"/>
    <xf numFmtId="0" fontId="21" fillId="0" borderId="7" xfId="0" applyFont="1" applyFill="1" applyBorder="1" applyAlignment="1">
      <alignment horizontal="right" wrapText="1"/>
    </xf>
    <xf numFmtId="49" fontId="2" fillId="0" borderId="7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vertical="top" wrapText="1"/>
      <protection locked="0"/>
    </xf>
    <xf numFmtId="0" fontId="14" fillId="0" borderId="5" xfId="0" applyFont="1" applyFill="1" applyBorder="1" applyAlignment="1">
      <alignment horizontal="right"/>
    </xf>
    <xf numFmtId="49" fontId="23" fillId="0" borderId="7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5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wrapText="1"/>
    </xf>
    <xf numFmtId="49" fontId="17" fillId="0" borderId="1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wrapText="1"/>
    </xf>
    <xf numFmtId="49" fontId="21" fillId="0" borderId="10" xfId="0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wrapText="1"/>
    </xf>
    <xf numFmtId="0" fontId="17" fillId="0" borderId="16" xfId="0" applyFont="1" applyFill="1" applyBorder="1" applyAlignment="1">
      <alignment vertical="top" wrapText="1"/>
    </xf>
    <xf numFmtId="49" fontId="16" fillId="0" borderId="7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vertical="top" wrapText="1"/>
      <protection locked="0"/>
    </xf>
    <xf numFmtId="3" fontId="14" fillId="0" borderId="5" xfId="0" applyNumberFormat="1" applyFont="1" applyFill="1" applyBorder="1" applyAlignment="1">
      <alignment horizontal="right"/>
    </xf>
    <xf numFmtId="0" fontId="17" fillId="0" borderId="5" xfId="0" applyFont="1" applyBorder="1" applyProtection="1">
      <protection locked="0"/>
    </xf>
    <xf numFmtId="0" fontId="21" fillId="0" borderId="18" xfId="0" applyFont="1" applyBorder="1" applyAlignment="1">
      <alignment vertical="center" wrapText="1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>
      <alignment vertical="top" wrapText="1"/>
    </xf>
    <xf numFmtId="0" fontId="17" fillId="0" borderId="18" xfId="0" applyFont="1" applyBorder="1" applyAlignment="1">
      <alignment vertical="center" wrapText="1"/>
    </xf>
    <xf numFmtId="1" fontId="17" fillId="0" borderId="5" xfId="0" applyNumberFormat="1" applyFont="1" applyBorder="1" applyAlignment="1">
      <alignment horizontal="right"/>
    </xf>
    <xf numFmtId="3" fontId="17" fillId="0" borderId="5" xfId="0" applyNumberFormat="1" applyFont="1" applyBorder="1" applyAlignment="1">
      <alignment horizontal="right"/>
    </xf>
    <xf numFmtId="49" fontId="16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>
      <alignment wrapText="1"/>
    </xf>
    <xf numFmtId="0" fontId="39" fillId="0" borderId="20" xfId="0" applyFont="1" applyBorder="1"/>
    <xf numFmtId="0" fontId="18" fillId="0" borderId="7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>
      <alignment wrapTex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>
      <alignment wrapText="1"/>
    </xf>
    <xf numFmtId="0" fontId="17" fillId="0" borderId="0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49" fontId="31" fillId="2" borderId="17" xfId="0" applyNumberFormat="1" applyFont="1" applyFill="1" applyBorder="1" applyAlignment="1">
      <alignment horizontal="right" vertical="center"/>
    </xf>
    <xf numFmtId="49" fontId="40" fillId="0" borderId="23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>
      <alignment vertical="top" wrapText="1"/>
    </xf>
    <xf numFmtId="3" fontId="33" fillId="0" borderId="18" xfId="0" applyNumberFormat="1" applyFont="1" applyBorder="1" applyAlignment="1">
      <alignment horizontal="right"/>
    </xf>
    <xf numFmtId="49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vertical="center" wrapText="1"/>
    </xf>
    <xf numFmtId="0" fontId="31" fillId="0" borderId="0" xfId="0" applyFont="1" applyFill="1"/>
    <xf numFmtId="49" fontId="16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8" xfId="0" applyNumberFormat="1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vertical="top" wrapText="1"/>
      <protection locked="0"/>
    </xf>
    <xf numFmtId="49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0" xfId="0" applyNumberFormat="1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vertical="top" wrapText="1"/>
      <protection locked="0"/>
    </xf>
    <xf numFmtId="49" fontId="0" fillId="2" borderId="29" xfId="0" applyNumberFormat="1" applyFont="1" applyFill="1" applyBorder="1" applyAlignment="1">
      <alignment horizontal="right" vertical="center"/>
    </xf>
    <xf numFmtId="0" fontId="17" fillId="0" borderId="9" xfId="0" applyFont="1" applyBorder="1" applyAlignment="1" applyProtection="1">
      <alignment vertical="top" wrapText="1"/>
      <protection locked="0"/>
    </xf>
    <xf numFmtId="3" fontId="17" fillId="0" borderId="5" xfId="0" applyNumberFormat="1" applyFont="1" applyFill="1" applyBorder="1" applyAlignment="1">
      <alignment horizontal="right"/>
    </xf>
    <xf numFmtId="49" fontId="19" fillId="2" borderId="30" xfId="0" applyNumberFormat="1" applyFont="1" applyFill="1" applyBorder="1" applyAlignment="1">
      <alignment horizontal="right" vertical="center"/>
    </xf>
    <xf numFmtId="0" fontId="21" fillId="0" borderId="20" xfId="0" applyFont="1" applyBorder="1" applyAlignment="1">
      <alignment vertical="center" wrapText="1"/>
    </xf>
    <xf numFmtId="49" fontId="31" fillId="2" borderId="30" xfId="0" applyNumberFormat="1" applyFont="1" applyFill="1" applyBorder="1" applyAlignment="1">
      <alignment horizontal="right" vertical="center"/>
    </xf>
    <xf numFmtId="49" fontId="32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31" xfId="0" applyNumberFormat="1" applyFont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>
      <alignment vertical="center" wrapText="1"/>
    </xf>
    <xf numFmtId="49" fontId="36" fillId="2" borderId="29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20" xfId="0" applyNumberFormat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>
      <alignment vertical="top" wrapText="1"/>
    </xf>
    <xf numFmtId="0" fontId="35" fillId="0" borderId="5" xfId="0" applyFont="1" applyFill="1" applyBorder="1" applyAlignment="1">
      <alignment horizontal="right" wrapText="1"/>
    </xf>
    <xf numFmtId="3" fontId="35" fillId="0" borderId="5" xfId="0" applyNumberFormat="1" applyFont="1" applyFill="1" applyBorder="1" applyAlignment="1">
      <alignment horizontal="right"/>
    </xf>
    <xf numFmtId="0" fontId="35" fillId="0" borderId="7" xfId="0" applyFont="1" applyFill="1" applyBorder="1" applyAlignment="1">
      <alignment horizontal="right"/>
    </xf>
    <xf numFmtId="0" fontId="41" fillId="0" borderId="5" xfId="0" applyFont="1" applyFill="1" applyBorder="1" applyAlignment="1">
      <alignment horizontal="right" wrapText="1"/>
    </xf>
    <xf numFmtId="0" fontId="36" fillId="0" borderId="0" xfId="0" applyFont="1" applyFill="1"/>
    <xf numFmtId="49" fontId="32" fillId="0" borderId="16" xfId="0" applyNumberFormat="1" applyFont="1" applyFill="1" applyBorder="1" applyAlignment="1">
      <alignment horizontal="center" vertical="center"/>
    </xf>
    <xf numFmtId="49" fontId="37" fillId="0" borderId="5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vertical="top" wrapText="1"/>
    </xf>
    <xf numFmtId="0" fontId="33" fillId="0" borderId="7" xfId="0" applyFont="1" applyFill="1" applyBorder="1" applyAlignment="1">
      <alignment horizontal="right"/>
    </xf>
    <xf numFmtId="49" fontId="32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9" xfId="0" applyNumberFormat="1" applyFont="1" applyBorder="1" applyAlignment="1" applyProtection="1">
      <alignment horizontal="center" vertical="center" wrapText="1"/>
      <protection locked="0"/>
    </xf>
    <xf numFmtId="0" fontId="33" fillId="0" borderId="20" xfId="0" applyFont="1" applyBorder="1"/>
    <xf numFmtId="3" fontId="33" fillId="0" borderId="7" xfId="0" applyNumberFormat="1" applyFont="1" applyFill="1" applyBorder="1" applyAlignment="1">
      <alignment horizontal="right"/>
    </xf>
    <xf numFmtId="49" fontId="3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49" fontId="16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right" wrapText="1"/>
    </xf>
    <xf numFmtId="0" fontId="17" fillId="2" borderId="5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 wrapText="1"/>
    </xf>
    <xf numFmtId="0" fontId="0" fillId="2" borderId="0" xfId="0" applyFont="1" applyFill="1"/>
    <xf numFmtId="49" fontId="16" fillId="2" borderId="20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top" wrapText="1"/>
    </xf>
    <xf numFmtId="3" fontId="17" fillId="2" borderId="5" xfId="0" applyNumberFormat="1" applyFont="1" applyFill="1" applyBorder="1" applyAlignment="1">
      <alignment horizontal="right"/>
    </xf>
    <xf numFmtId="49" fontId="19" fillId="2" borderId="29" xfId="0" applyNumberFormat="1" applyFont="1" applyFill="1" applyBorder="1" applyAlignment="1">
      <alignment horizontal="right" vertical="center"/>
    </xf>
    <xf numFmtId="49" fontId="23" fillId="2" borderId="20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top" wrapText="1"/>
    </xf>
    <xf numFmtId="0" fontId="21" fillId="2" borderId="5" xfId="0" applyFont="1" applyFill="1" applyBorder="1" applyAlignment="1">
      <alignment horizontal="right" wrapText="1"/>
    </xf>
    <xf numFmtId="3" fontId="21" fillId="2" borderId="5" xfId="0" applyNumberFormat="1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4" fillId="2" borderId="5" xfId="0" applyFont="1" applyFill="1" applyBorder="1" applyAlignment="1">
      <alignment horizontal="right" wrapText="1"/>
    </xf>
    <xf numFmtId="0" fontId="19" fillId="2" borderId="0" xfId="0" applyFont="1" applyFill="1"/>
    <xf numFmtId="49" fontId="2" fillId="2" borderId="25" xfId="0" applyNumberFormat="1" applyFont="1" applyFill="1" applyBorder="1" applyAlignment="1">
      <alignment horizontal="center" vertical="center"/>
    </xf>
    <xf numFmtId="49" fontId="1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vertical="top" wrapText="1"/>
      <protection locked="0"/>
    </xf>
    <xf numFmtId="0" fontId="14" fillId="2" borderId="5" xfId="0" applyFont="1" applyFill="1" applyBorder="1" applyAlignment="1">
      <alignment horizontal="right"/>
    </xf>
    <xf numFmtId="49" fontId="1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top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vertical="center" wrapText="1"/>
      <protection locked="0"/>
    </xf>
    <xf numFmtId="49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vertical="top" wrapText="1" shrinkToFit="1"/>
    </xf>
    <xf numFmtId="0" fontId="17" fillId="0" borderId="7" xfId="0" applyFont="1" applyBorder="1" applyAlignment="1">
      <alignment horizontal="right" wrapText="1"/>
    </xf>
    <xf numFmtId="49" fontId="11" fillId="2" borderId="20" xfId="0" applyNumberFormat="1" applyFont="1" applyFill="1" applyBorder="1" applyAlignment="1">
      <alignment horizontal="right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5" xfId="0" applyFont="1" applyFill="1" applyBorder="1" applyAlignment="1" applyProtection="1">
      <alignment vertical="top" wrapText="1"/>
      <protection locked="0"/>
    </xf>
    <xf numFmtId="49" fontId="1" fillId="0" borderId="2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vertical="top" wrapText="1"/>
      <protection locked="0"/>
    </xf>
    <xf numFmtId="0" fontId="17" fillId="0" borderId="7" xfId="0" applyFont="1" applyFill="1" applyBorder="1" applyAlignment="1" applyProtection="1">
      <alignment vertical="top" wrapText="1"/>
      <protection locked="0"/>
    </xf>
    <xf numFmtId="49" fontId="1" fillId="0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 applyProtection="1">
      <alignment vertical="top" wrapText="1"/>
      <protection locked="0"/>
    </xf>
    <xf numFmtId="49" fontId="0" fillId="2" borderId="34" xfId="0" applyNumberFormat="1" applyFill="1" applyBorder="1" applyAlignment="1">
      <alignment horizontal="right" vertical="center"/>
    </xf>
    <xf numFmtId="49" fontId="1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/>
      <protection locked="0"/>
    </xf>
    <xf numFmtId="0" fontId="14" fillId="0" borderId="36" xfId="0" applyFont="1" applyFill="1" applyBorder="1" applyAlignment="1" applyProtection="1">
      <alignment vertical="top" wrapText="1"/>
      <protection locked="0"/>
    </xf>
    <xf numFmtId="0" fontId="14" fillId="0" borderId="36" xfId="0" applyFont="1" applyBorder="1" applyAlignment="1">
      <alignment horizontal="right"/>
    </xf>
    <xf numFmtId="0" fontId="42" fillId="0" borderId="0" xfId="0" applyFont="1" applyAlignment="1">
      <alignment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6"/>
  <sheetViews>
    <sheetView tabSelected="1" view="pageBreakPreview" topLeftCell="A9" workbookViewId="0">
      <pane xSplit="4" ySplit="5" topLeftCell="L247" activePane="bottomRight" state="frozen"/>
      <selection activeCell="A9" sqref="A9"/>
      <selection pane="topRight" activeCell="L9" sqref="L9"/>
      <selection pane="bottomLeft" activeCell="A247" sqref="A247"/>
      <selection pane="bottomRight" activeCell="Q251" sqref="Q251"/>
    </sheetView>
  </sheetViews>
  <sheetFormatPr defaultRowHeight="12.75" x14ac:dyDescent="0.2"/>
  <cols>
    <col min="1" max="1" width="11.28515625" style="1" customWidth="1"/>
    <col min="2" max="2" width="11.28515625" style="2" customWidth="1"/>
    <col min="3" max="3" width="10.28515625" style="3" customWidth="1"/>
    <col min="4" max="4" width="74.5703125" style="4" customWidth="1"/>
    <col min="5" max="7" width="11.140625" customWidth="1"/>
    <col min="8" max="8" width="10.28515625" customWidth="1"/>
    <col min="9" max="9" width="9.28515625" customWidth="1"/>
    <col min="10" max="10" width="10.7109375" customWidth="1"/>
    <col min="11" max="11" width="10.140625" customWidth="1"/>
    <col min="12" max="12" width="12" customWidth="1"/>
    <col min="14" max="14" width="11.85546875" customWidth="1"/>
    <col min="15" max="15" width="11.42578125" customWidth="1"/>
    <col min="16" max="16" width="13" customWidth="1"/>
    <col min="17" max="18" width="11" customWidth="1"/>
  </cols>
  <sheetData>
    <row r="1" spans="1:16" x14ac:dyDescent="0.2">
      <c r="M1" s="5" t="s">
        <v>0</v>
      </c>
      <c r="O1" s="6"/>
      <c r="P1" s="6"/>
    </row>
    <row r="2" spans="1:16" ht="24" customHeight="1" x14ac:dyDescent="0.2">
      <c r="C2" s="7"/>
      <c r="M2" s="284" t="s">
        <v>1</v>
      </c>
      <c r="N2" s="284"/>
      <c r="O2" s="284"/>
      <c r="P2" s="284"/>
    </row>
    <row r="3" spans="1:16" x14ac:dyDescent="0.2">
      <c r="C3" s="8"/>
      <c r="M3" s="9" t="s">
        <v>2</v>
      </c>
      <c r="O3" s="10"/>
      <c r="P3" s="10"/>
    </row>
    <row r="4" spans="1:16" ht="38.25" customHeight="1" x14ac:dyDescent="0.2">
      <c r="C4" s="8"/>
      <c r="M4" s="284" t="s">
        <v>3</v>
      </c>
      <c r="N4" s="284"/>
      <c r="O4" s="284"/>
      <c r="P4" s="284"/>
    </row>
    <row r="5" spans="1:16" ht="17.25" x14ac:dyDescent="0.25">
      <c r="C5" s="285" t="s">
        <v>4</v>
      </c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16" ht="17.25" x14ac:dyDescent="0.25"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8" spans="1:16" x14ac:dyDescent="0.2">
      <c r="C8" s="11"/>
      <c r="P8" s="12" t="s">
        <v>5</v>
      </c>
    </row>
    <row r="9" spans="1:16" ht="15.75" customHeight="1" x14ac:dyDescent="0.25">
      <c r="A9" s="286" t="s">
        <v>6</v>
      </c>
      <c r="B9" s="287" t="s">
        <v>7</v>
      </c>
      <c r="C9" s="288" t="s">
        <v>8</v>
      </c>
      <c r="D9" s="289" t="s">
        <v>9</v>
      </c>
      <c r="E9" s="290" t="s">
        <v>10</v>
      </c>
      <c r="F9" s="290"/>
      <c r="G9" s="290"/>
      <c r="H9" s="290"/>
      <c r="I9" s="290"/>
      <c r="J9" s="290" t="s">
        <v>11</v>
      </c>
      <c r="K9" s="290"/>
      <c r="L9" s="290"/>
      <c r="M9" s="290"/>
      <c r="N9" s="290"/>
      <c r="O9" s="290"/>
      <c r="P9" s="291" t="s">
        <v>12</v>
      </c>
    </row>
    <row r="10" spans="1:16" ht="13.5" customHeight="1" x14ac:dyDescent="0.2">
      <c r="A10" s="286"/>
      <c r="B10" s="287"/>
      <c r="C10" s="288"/>
      <c r="D10" s="289"/>
      <c r="E10" s="292" t="s">
        <v>13</v>
      </c>
      <c r="F10" s="293" t="s">
        <v>14</v>
      </c>
      <c r="G10" s="292" t="s">
        <v>15</v>
      </c>
      <c r="H10" s="292"/>
      <c r="I10" s="292" t="s">
        <v>16</v>
      </c>
      <c r="J10" s="294" t="s">
        <v>17</v>
      </c>
      <c r="K10" s="292" t="s">
        <v>14</v>
      </c>
      <c r="L10" s="292" t="s">
        <v>15</v>
      </c>
      <c r="M10" s="292"/>
      <c r="N10" s="292" t="s">
        <v>16</v>
      </c>
      <c r="O10" s="13" t="s">
        <v>15</v>
      </c>
      <c r="P10" s="291"/>
    </row>
    <row r="11" spans="1:16" ht="13.5" customHeight="1" x14ac:dyDescent="0.2">
      <c r="A11" s="286"/>
      <c r="B11" s="287"/>
      <c r="C11" s="288"/>
      <c r="D11" s="289"/>
      <c r="E11" s="292"/>
      <c r="F11" s="293"/>
      <c r="G11" s="292" t="s">
        <v>18</v>
      </c>
      <c r="H11" s="292" t="s">
        <v>19</v>
      </c>
      <c r="I11" s="292"/>
      <c r="J11" s="294"/>
      <c r="K11" s="292"/>
      <c r="L11" s="292" t="s">
        <v>18</v>
      </c>
      <c r="M11" s="292" t="s">
        <v>19</v>
      </c>
      <c r="N11" s="292"/>
      <c r="O11" s="294" t="s">
        <v>20</v>
      </c>
      <c r="P11" s="291"/>
    </row>
    <row r="12" spans="1:16" ht="22.5" customHeight="1" x14ac:dyDescent="0.2">
      <c r="A12" s="286"/>
      <c r="B12" s="287"/>
      <c r="C12" s="288"/>
      <c r="D12" s="289"/>
      <c r="E12" s="292"/>
      <c r="F12" s="293"/>
      <c r="G12" s="292"/>
      <c r="H12" s="292"/>
      <c r="I12" s="292"/>
      <c r="J12" s="294"/>
      <c r="K12" s="292"/>
      <c r="L12" s="292"/>
      <c r="M12" s="292"/>
      <c r="N12" s="292"/>
      <c r="O12" s="294"/>
      <c r="P12" s="291"/>
    </row>
    <row r="13" spans="1:16" s="20" customFormat="1" x14ac:dyDescent="0.2">
      <c r="A13" s="14">
        <v>1</v>
      </c>
      <c r="B13" s="15" t="s">
        <v>21</v>
      </c>
      <c r="C13" s="16">
        <v>3</v>
      </c>
      <c r="D13" s="17">
        <v>4</v>
      </c>
      <c r="E13" s="18">
        <v>5</v>
      </c>
      <c r="F13" s="18">
        <v>6</v>
      </c>
      <c r="G13" s="18">
        <v>7</v>
      </c>
      <c r="H13" s="18">
        <v>8</v>
      </c>
      <c r="I13" s="18">
        <v>9</v>
      </c>
      <c r="J13" s="18">
        <v>10</v>
      </c>
      <c r="K13" s="18">
        <v>11</v>
      </c>
      <c r="L13" s="18">
        <v>12</v>
      </c>
      <c r="M13" s="18">
        <v>13</v>
      </c>
      <c r="N13" s="18">
        <v>13</v>
      </c>
      <c r="O13" s="18">
        <v>14</v>
      </c>
      <c r="P13" s="19" t="s">
        <v>22</v>
      </c>
    </row>
    <row r="14" spans="1:16" x14ac:dyDescent="0.2">
      <c r="A14" s="21" t="s">
        <v>23</v>
      </c>
      <c r="B14" s="22"/>
      <c r="C14" s="23"/>
      <c r="D14" s="24" t="s">
        <v>24</v>
      </c>
      <c r="E14" s="25">
        <f t="shared" ref="E14:P14" si="0">E15</f>
        <v>31969406</v>
      </c>
      <c r="F14" s="25">
        <f t="shared" si="0"/>
        <v>31969406</v>
      </c>
      <c r="G14" s="25">
        <f t="shared" si="0"/>
        <v>20753000</v>
      </c>
      <c r="H14" s="25">
        <f t="shared" si="0"/>
        <v>992200</v>
      </c>
      <c r="I14" s="25">
        <f t="shared" si="0"/>
        <v>0</v>
      </c>
      <c r="J14" s="25">
        <f t="shared" si="0"/>
        <v>6638750</v>
      </c>
      <c r="K14" s="25">
        <f t="shared" si="0"/>
        <v>738226</v>
      </c>
      <c r="L14" s="25">
        <f t="shared" si="0"/>
        <v>0</v>
      </c>
      <c r="M14" s="25">
        <f t="shared" si="0"/>
        <v>0</v>
      </c>
      <c r="N14" s="25">
        <f t="shared" si="0"/>
        <v>5900524</v>
      </c>
      <c r="O14" s="25">
        <f t="shared" si="0"/>
        <v>5775000</v>
      </c>
      <c r="P14" s="25">
        <f t="shared" si="0"/>
        <v>38608156</v>
      </c>
    </row>
    <row r="15" spans="1:16" s="29" customFormat="1" ht="17.25" customHeight="1" x14ac:dyDescent="0.2">
      <c r="A15" s="26" t="s">
        <v>25</v>
      </c>
      <c r="B15" s="22"/>
      <c r="C15" s="23"/>
      <c r="D15" s="27" t="s">
        <v>24</v>
      </c>
      <c r="E15" s="28">
        <f>E16+E17+E34+E19+E21+E23+E22+E28+E29+E32+E24+E27</f>
        <v>31969406</v>
      </c>
      <c r="F15" s="28">
        <f>F16+F17+F34+F19+F21+F23+F22+F28+F29+F32+F24+F27</f>
        <v>31969406</v>
      </c>
      <c r="G15" s="28">
        <f>G16+G17+G34+G19+G21+G23+G22+G28+G29+G32+G24+G27</f>
        <v>20753000</v>
      </c>
      <c r="H15" s="28">
        <f>H16+H17+H34+H19+H21+H23+H22+H28+H29+H32+H24+H27</f>
        <v>992200</v>
      </c>
      <c r="I15" s="28">
        <f>I16+I17+I34+I19+I21+I23+I22+I28+I29+I32+I24+I27</f>
        <v>0</v>
      </c>
      <c r="J15" s="28">
        <f t="shared" ref="J15:O15" si="1">J16+J24+J30+J32</f>
        <v>6638750</v>
      </c>
      <c r="K15" s="28">
        <f t="shared" si="1"/>
        <v>738226</v>
      </c>
      <c r="L15" s="28">
        <f t="shared" si="1"/>
        <v>0</v>
      </c>
      <c r="M15" s="28">
        <f t="shared" si="1"/>
        <v>0</v>
      </c>
      <c r="N15" s="28">
        <f t="shared" si="1"/>
        <v>5900524</v>
      </c>
      <c r="O15" s="28">
        <f t="shared" si="1"/>
        <v>5775000</v>
      </c>
      <c r="P15" s="28">
        <f>P16+P17+P34+P19+P21+P23+P22+P28+P29+P32+P24+P27+P30</f>
        <v>38608156</v>
      </c>
    </row>
    <row r="16" spans="1:16" s="34" customFormat="1" ht="41.25" customHeight="1" x14ac:dyDescent="0.2">
      <c r="A16" s="26" t="s">
        <v>26</v>
      </c>
      <c r="B16" s="30" t="s">
        <v>27</v>
      </c>
      <c r="C16" s="30" t="s">
        <v>28</v>
      </c>
      <c r="D16" s="31" t="s">
        <v>29</v>
      </c>
      <c r="E16" s="32">
        <f t="shared" ref="E16:E29" si="2">F16+I16</f>
        <v>28537400</v>
      </c>
      <c r="F16" s="32">
        <v>28537400</v>
      </c>
      <c r="G16" s="32">
        <v>20753000</v>
      </c>
      <c r="H16" s="32">
        <v>992200</v>
      </c>
      <c r="I16" s="32"/>
      <c r="J16" s="32">
        <f t="shared" ref="J16:J18" si="3">K16+N16</f>
        <v>5655000</v>
      </c>
      <c r="K16" s="32"/>
      <c r="L16" s="32"/>
      <c r="M16" s="32"/>
      <c r="N16" s="32">
        <f>O16</f>
        <v>5655000</v>
      </c>
      <c r="O16" s="32">
        <v>5655000</v>
      </c>
      <c r="P16" s="33">
        <f t="shared" ref="P16:P34" si="4">E16+J16</f>
        <v>34192400</v>
      </c>
    </row>
    <row r="17" spans="1:17" x14ac:dyDescent="0.2">
      <c r="A17" s="26" t="s">
        <v>30</v>
      </c>
      <c r="B17" s="35" t="s">
        <v>31</v>
      </c>
      <c r="C17" s="35"/>
      <c r="D17" s="36" t="s">
        <v>32</v>
      </c>
      <c r="E17" s="32">
        <f t="shared" si="2"/>
        <v>314000</v>
      </c>
      <c r="F17" s="37">
        <f>SUM(F18)</f>
        <v>314000</v>
      </c>
      <c r="G17" s="37">
        <f>SUM(G18)</f>
        <v>0</v>
      </c>
      <c r="H17" s="37">
        <f>SUM(H18)</f>
        <v>0</v>
      </c>
      <c r="I17" s="37">
        <f>SUM(I18)</f>
        <v>0</v>
      </c>
      <c r="J17" s="32">
        <f t="shared" si="3"/>
        <v>0</v>
      </c>
      <c r="K17" s="37">
        <f>SUM(K18)</f>
        <v>0</v>
      </c>
      <c r="L17" s="37">
        <f>SUM(L18)</f>
        <v>0</v>
      </c>
      <c r="M17" s="37">
        <f>SUM(M18)</f>
        <v>0</v>
      </c>
      <c r="N17" s="37">
        <f>SUM(N18)</f>
        <v>0</v>
      </c>
      <c r="O17" s="37">
        <f>SUM(O18)</f>
        <v>0</v>
      </c>
      <c r="P17" s="33">
        <f t="shared" si="4"/>
        <v>314000</v>
      </c>
    </row>
    <row r="18" spans="1:17" s="44" customFormat="1" ht="25.5" x14ac:dyDescent="0.2">
      <c r="A18" s="38" t="s">
        <v>33</v>
      </c>
      <c r="B18" s="39" t="s">
        <v>34</v>
      </c>
      <c r="C18" s="39" t="s">
        <v>35</v>
      </c>
      <c r="D18" s="40" t="s">
        <v>36</v>
      </c>
      <c r="E18" s="32">
        <f t="shared" si="2"/>
        <v>314000</v>
      </c>
      <c r="F18" s="41">
        <v>314000</v>
      </c>
      <c r="G18" s="41"/>
      <c r="H18" s="41"/>
      <c r="I18" s="41"/>
      <c r="J18" s="32">
        <f t="shared" si="3"/>
        <v>0</v>
      </c>
      <c r="K18" s="41"/>
      <c r="L18" s="41"/>
      <c r="M18" s="41"/>
      <c r="N18" s="42">
        <f t="shared" ref="N18:N23" si="5">O18</f>
        <v>0</v>
      </c>
      <c r="O18" s="41"/>
      <c r="P18" s="33">
        <f t="shared" si="4"/>
        <v>314000</v>
      </c>
      <c r="Q18" s="43"/>
    </row>
    <row r="19" spans="1:17" hidden="1" x14ac:dyDescent="0.2">
      <c r="A19" s="26" t="s">
        <v>37</v>
      </c>
      <c r="B19" s="45" t="s">
        <v>38</v>
      </c>
      <c r="C19" s="45"/>
      <c r="D19" s="46" t="s">
        <v>39</v>
      </c>
      <c r="E19" s="32">
        <f t="shared" si="2"/>
        <v>0</v>
      </c>
      <c r="F19" s="47">
        <f t="shared" ref="F19:M19" si="6">F20</f>
        <v>0</v>
      </c>
      <c r="G19" s="47">
        <f t="shared" si="6"/>
        <v>0</v>
      </c>
      <c r="H19" s="47">
        <f t="shared" si="6"/>
        <v>0</v>
      </c>
      <c r="I19" s="47">
        <f t="shared" si="6"/>
        <v>0</v>
      </c>
      <c r="J19" s="47">
        <f t="shared" si="6"/>
        <v>0</v>
      </c>
      <c r="K19" s="47">
        <f t="shared" si="6"/>
        <v>0</v>
      </c>
      <c r="L19" s="47">
        <f t="shared" si="6"/>
        <v>0</v>
      </c>
      <c r="M19" s="47">
        <f t="shared" si="6"/>
        <v>0</v>
      </c>
      <c r="N19" s="42">
        <f t="shared" si="5"/>
        <v>0</v>
      </c>
      <c r="O19" s="47">
        <f>O20</f>
        <v>0</v>
      </c>
      <c r="P19" s="33">
        <f t="shared" si="4"/>
        <v>0</v>
      </c>
    </row>
    <row r="20" spans="1:17" s="44" customFormat="1" hidden="1" x14ac:dyDescent="0.2">
      <c r="A20" s="38" t="s">
        <v>40</v>
      </c>
      <c r="B20" s="48" t="s">
        <v>41</v>
      </c>
      <c r="C20" s="48" t="s">
        <v>42</v>
      </c>
      <c r="D20" s="49" t="s">
        <v>43</v>
      </c>
      <c r="E20" s="32">
        <f t="shared" si="2"/>
        <v>0</v>
      </c>
      <c r="F20" s="41"/>
      <c r="G20" s="41"/>
      <c r="H20" s="41"/>
      <c r="I20" s="41"/>
      <c r="J20" s="32">
        <f t="shared" ref="J20:J34" si="7">K20+N20</f>
        <v>0</v>
      </c>
      <c r="K20" s="41"/>
      <c r="L20" s="41"/>
      <c r="M20" s="41"/>
      <c r="N20" s="42">
        <f t="shared" si="5"/>
        <v>0</v>
      </c>
      <c r="O20" s="41"/>
      <c r="P20" s="33">
        <f t="shared" si="4"/>
        <v>0</v>
      </c>
    </row>
    <row r="21" spans="1:17" x14ac:dyDescent="0.2">
      <c r="A21" s="26" t="s">
        <v>44</v>
      </c>
      <c r="B21" s="50" t="s">
        <v>45</v>
      </c>
      <c r="C21" s="50" t="s">
        <v>46</v>
      </c>
      <c r="D21" s="36" t="s">
        <v>47</v>
      </c>
      <c r="E21" s="32">
        <f t="shared" si="2"/>
        <v>550000</v>
      </c>
      <c r="F21" s="42">
        <v>550000</v>
      </c>
      <c r="G21" s="42"/>
      <c r="H21" s="42"/>
      <c r="I21" s="42"/>
      <c r="J21" s="32">
        <f t="shared" si="7"/>
        <v>0</v>
      </c>
      <c r="K21" s="42"/>
      <c r="L21" s="42"/>
      <c r="M21" s="42"/>
      <c r="N21" s="42">
        <f t="shared" si="5"/>
        <v>0</v>
      </c>
      <c r="O21" s="42"/>
      <c r="P21" s="33">
        <f t="shared" si="4"/>
        <v>550000</v>
      </c>
    </row>
    <row r="22" spans="1:17" x14ac:dyDescent="0.2">
      <c r="A22" s="26" t="s">
        <v>48</v>
      </c>
      <c r="B22" s="51" t="s">
        <v>49</v>
      </c>
      <c r="C22" s="51" t="s">
        <v>50</v>
      </c>
      <c r="D22" s="52" t="s">
        <v>51</v>
      </c>
      <c r="E22" s="32">
        <f t="shared" si="2"/>
        <v>20000</v>
      </c>
      <c r="F22" s="42">
        <v>20000</v>
      </c>
      <c r="G22" s="42"/>
      <c r="H22" s="42"/>
      <c r="I22" s="42"/>
      <c r="J22" s="32">
        <f t="shared" si="7"/>
        <v>0</v>
      </c>
      <c r="K22" s="42"/>
      <c r="L22" s="42"/>
      <c r="M22" s="42"/>
      <c r="N22" s="42">
        <f t="shared" si="5"/>
        <v>0</v>
      </c>
      <c r="O22" s="42"/>
      <c r="P22" s="33">
        <f t="shared" si="4"/>
        <v>20000</v>
      </c>
    </row>
    <row r="23" spans="1:17" ht="13.5" customHeight="1" x14ac:dyDescent="0.2">
      <c r="A23" s="26" t="s">
        <v>52</v>
      </c>
      <c r="B23" s="51" t="s">
        <v>53</v>
      </c>
      <c r="C23" s="51" t="s">
        <v>54</v>
      </c>
      <c r="D23" s="53" t="s">
        <v>55</v>
      </c>
      <c r="E23" s="32">
        <f t="shared" si="2"/>
        <v>93006</v>
      </c>
      <c r="F23" s="42">
        <v>93006</v>
      </c>
      <c r="G23" s="42"/>
      <c r="H23" s="42"/>
      <c r="I23" s="42"/>
      <c r="J23" s="32">
        <f t="shared" si="7"/>
        <v>0</v>
      </c>
      <c r="K23" s="42"/>
      <c r="L23" s="42"/>
      <c r="M23" s="42"/>
      <c r="N23" s="42">
        <f t="shared" si="5"/>
        <v>0</v>
      </c>
      <c r="O23" s="42"/>
      <c r="P23" s="33">
        <f t="shared" si="4"/>
        <v>93006</v>
      </c>
    </row>
    <row r="24" spans="1:17" x14ac:dyDescent="0.2">
      <c r="A24" s="26" t="s">
        <v>56</v>
      </c>
      <c r="B24" s="35" t="s">
        <v>57</v>
      </c>
      <c r="C24" s="35"/>
      <c r="D24" s="53" t="s">
        <v>58</v>
      </c>
      <c r="E24" s="32">
        <f t="shared" si="2"/>
        <v>2205000</v>
      </c>
      <c r="F24" s="47">
        <f>F25+F26</f>
        <v>2205000</v>
      </c>
      <c r="G24" s="47">
        <f>G25+G26</f>
        <v>0</v>
      </c>
      <c r="H24" s="47">
        <f>H25+H26</f>
        <v>0</v>
      </c>
      <c r="I24" s="47">
        <f>I25+I26</f>
        <v>0</v>
      </c>
      <c r="J24" s="32">
        <f t="shared" si="7"/>
        <v>728226</v>
      </c>
      <c r="K24" s="47">
        <f>K25+K26</f>
        <v>608226</v>
      </c>
      <c r="L24" s="47">
        <f>L25+L26</f>
        <v>0</v>
      </c>
      <c r="M24" s="47">
        <f>M25+M26</f>
        <v>0</v>
      </c>
      <c r="N24" s="47">
        <f>N25+N26</f>
        <v>120000</v>
      </c>
      <c r="O24" s="47">
        <f>O25+O26</f>
        <v>120000</v>
      </c>
      <c r="P24" s="33">
        <f t="shared" si="4"/>
        <v>2933226</v>
      </c>
    </row>
    <row r="25" spans="1:17" s="44" customFormat="1" ht="63.75" x14ac:dyDescent="0.2">
      <c r="A25" s="38" t="s">
        <v>59</v>
      </c>
      <c r="B25" s="39" t="s">
        <v>60</v>
      </c>
      <c r="C25" s="39" t="s">
        <v>54</v>
      </c>
      <c r="D25" s="54" t="s">
        <v>61</v>
      </c>
      <c r="E25" s="55">
        <f t="shared" si="2"/>
        <v>0</v>
      </c>
      <c r="F25" s="41"/>
      <c r="G25" s="41"/>
      <c r="H25" s="41"/>
      <c r="I25" s="41"/>
      <c r="J25" s="55">
        <f t="shared" si="7"/>
        <v>608226</v>
      </c>
      <c r="K25" s="41">
        <v>608226</v>
      </c>
      <c r="L25" s="41"/>
      <c r="M25" s="41"/>
      <c r="N25" s="41">
        <f t="shared" ref="N25:N29" si="8">O25</f>
        <v>0</v>
      </c>
      <c r="O25" s="41"/>
      <c r="P25" s="33">
        <f t="shared" si="4"/>
        <v>608226</v>
      </c>
    </row>
    <row r="26" spans="1:17" s="44" customFormat="1" x14ac:dyDescent="0.2">
      <c r="A26" s="38" t="s">
        <v>62</v>
      </c>
      <c r="B26" s="39" t="s">
        <v>63</v>
      </c>
      <c r="C26" s="39" t="s">
        <v>54</v>
      </c>
      <c r="D26" s="54" t="s">
        <v>64</v>
      </c>
      <c r="E26" s="55">
        <f t="shared" si="2"/>
        <v>2205000</v>
      </c>
      <c r="F26" s="41">
        <v>2205000</v>
      </c>
      <c r="G26" s="41"/>
      <c r="H26" s="41"/>
      <c r="I26" s="41"/>
      <c r="J26" s="55">
        <f t="shared" si="7"/>
        <v>120000</v>
      </c>
      <c r="K26" s="41"/>
      <c r="L26" s="41"/>
      <c r="M26" s="41"/>
      <c r="N26" s="41">
        <f t="shared" si="8"/>
        <v>120000</v>
      </c>
      <c r="O26" s="41">
        <v>120000</v>
      </c>
      <c r="P26" s="33">
        <f t="shared" si="4"/>
        <v>2325000</v>
      </c>
    </row>
    <row r="27" spans="1:17" hidden="1" x14ac:dyDescent="0.2">
      <c r="A27" s="26" t="s">
        <v>65</v>
      </c>
      <c r="B27" s="50" t="s">
        <v>66</v>
      </c>
      <c r="C27" s="50" t="s">
        <v>67</v>
      </c>
      <c r="D27" s="56" t="s">
        <v>68</v>
      </c>
      <c r="E27" s="32">
        <f t="shared" si="2"/>
        <v>0</v>
      </c>
      <c r="F27" s="47"/>
      <c r="G27" s="47"/>
      <c r="H27" s="47"/>
      <c r="I27" s="47"/>
      <c r="J27" s="32">
        <f t="shared" si="7"/>
        <v>0</v>
      </c>
      <c r="K27" s="47"/>
      <c r="L27" s="47"/>
      <c r="M27" s="47"/>
      <c r="N27" s="42">
        <f t="shared" si="8"/>
        <v>0</v>
      </c>
      <c r="O27" s="47"/>
      <c r="P27" s="33">
        <f t="shared" si="4"/>
        <v>0</v>
      </c>
    </row>
    <row r="28" spans="1:17" ht="26.25" customHeight="1" x14ac:dyDescent="0.2">
      <c r="A28" s="26" t="s">
        <v>69</v>
      </c>
      <c r="B28" s="51" t="s">
        <v>70</v>
      </c>
      <c r="C28" s="51" t="s">
        <v>71</v>
      </c>
      <c r="D28" s="57" t="s">
        <v>72</v>
      </c>
      <c r="E28" s="32">
        <f t="shared" si="2"/>
        <v>100000</v>
      </c>
      <c r="F28" s="37">
        <v>100000</v>
      </c>
      <c r="G28" s="37"/>
      <c r="H28" s="37"/>
      <c r="I28" s="37"/>
      <c r="J28" s="32">
        <f t="shared" si="7"/>
        <v>0</v>
      </c>
      <c r="K28" s="37"/>
      <c r="L28" s="37"/>
      <c r="M28" s="37"/>
      <c r="N28" s="42">
        <f t="shared" si="8"/>
        <v>0</v>
      </c>
      <c r="O28" s="37"/>
      <c r="P28" s="33">
        <f t="shared" si="4"/>
        <v>100000</v>
      </c>
    </row>
    <row r="29" spans="1:17" ht="25.5" hidden="1" x14ac:dyDescent="0.2">
      <c r="A29" s="26" t="s">
        <v>73</v>
      </c>
      <c r="B29" s="51" t="s">
        <v>74</v>
      </c>
      <c r="C29" s="51" t="s">
        <v>75</v>
      </c>
      <c r="D29" s="57" t="s">
        <v>76</v>
      </c>
      <c r="E29" s="32">
        <f t="shared" si="2"/>
        <v>0</v>
      </c>
      <c r="F29" s="58"/>
      <c r="G29" s="58"/>
      <c r="H29" s="58"/>
      <c r="I29" s="58"/>
      <c r="J29" s="32">
        <f t="shared" si="7"/>
        <v>0</v>
      </c>
      <c r="K29" s="58"/>
      <c r="L29" s="58"/>
      <c r="M29" s="58"/>
      <c r="N29" s="42">
        <f t="shared" si="8"/>
        <v>0</v>
      </c>
      <c r="O29" s="58"/>
      <c r="P29" s="33">
        <f t="shared" si="4"/>
        <v>0</v>
      </c>
    </row>
    <row r="30" spans="1:17" x14ac:dyDescent="0.2">
      <c r="A30" s="26" t="s">
        <v>77</v>
      </c>
      <c r="B30" s="51" t="s">
        <v>78</v>
      </c>
      <c r="C30" s="51"/>
      <c r="D30" s="57" t="s">
        <v>79</v>
      </c>
      <c r="E30" s="32"/>
      <c r="F30" s="58"/>
      <c r="G30" s="58"/>
      <c r="H30" s="58"/>
      <c r="I30" s="58"/>
      <c r="J30" s="32">
        <f t="shared" si="7"/>
        <v>190524</v>
      </c>
      <c r="K30" s="37">
        <f>K31</f>
        <v>65000</v>
      </c>
      <c r="L30" s="37">
        <f>L31</f>
        <v>0</v>
      </c>
      <c r="M30" s="37">
        <f>M31</f>
        <v>0</v>
      </c>
      <c r="N30" s="37">
        <f>N31</f>
        <v>125524</v>
      </c>
      <c r="O30" s="58"/>
      <c r="P30" s="33">
        <f t="shared" si="4"/>
        <v>190524</v>
      </c>
    </row>
    <row r="31" spans="1:17" s="44" customFormat="1" x14ac:dyDescent="0.2">
      <c r="A31" s="38" t="s">
        <v>80</v>
      </c>
      <c r="B31" s="59" t="s">
        <v>81</v>
      </c>
      <c r="C31" s="59" t="s">
        <v>82</v>
      </c>
      <c r="D31" s="60" t="s">
        <v>83</v>
      </c>
      <c r="E31" s="55"/>
      <c r="F31" s="61"/>
      <c r="G31" s="61"/>
      <c r="H31" s="61"/>
      <c r="I31" s="61"/>
      <c r="J31" s="55">
        <f t="shared" si="7"/>
        <v>190524</v>
      </c>
      <c r="K31" s="62">
        <v>65000</v>
      </c>
      <c r="L31" s="62"/>
      <c r="M31" s="62"/>
      <c r="N31" s="42">
        <v>125524</v>
      </c>
      <c r="O31" s="61"/>
      <c r="P31" s="63">
        <f t="shared" si="4"/>
        <v>190524</v>
      </c>
    </row>
    <row r="32" spans="1:17" x14ac:dyDescent="0.2">
      <c r="A32" s="26" t="s">
        <v>84</v>
      </c>
      <c r="B32" s="35" t="s">
        <v>85</v>
      </c>
      <c r="C32" s="35" t="s">
        <v>86</v>
      </c>
      <c r="D32" s="64" t="s">
        <v>87</v>
      </c>
      <c r="E32" s="32">
        <f t="shared" ref="E32:E34" si="9">F32+I32</f>
        <v>0</v>
      </c>
      <c r="F32" s="47">
        <f>F33</f>
        <v>0</v>
      </c>
      <c r="G32" s="47">
        <f>G33</f>
        <v>0</v>
      </c>
      <c r="H32" s="47">
        <f>H33</f>
        <v>0</v>
      </c>
      <c r="I32" s="47">
        <f>I33</f>
        <v>0</v>
      </c>
      <c r="J32" s="32">
        <f t="shared" si="7"/>
        <v>65000</v>
      </c>
      <c r="K32" s="47">
        <v>65000</v>
      </c>
      <c r="L32" s="47">
        <f>L33</f>
        <v>0</v>
      </c>
      <c r="M32" s="47">
        <f>M33</f>
        <v>0</v>
      </c>
      <c r="N32" s="47"/>
      <c r="O32" s="47">
        <f>O33</f>
        <v>0</v>
      </c>
      <c r="P32" s="33">
        <f t="shared" si="4"/>
        <v>65000</v>
      </c>
    </row>
    <row r="33" spans="1:17" hidden="1" x14ac:dyDescent="0.2">
      <c r="A33" s="38"/>
      <c r="B33" s="39"/>
      <c r="C33" s="39"/>
      <c r="D33" s="40" t="s">
        <v>83</v>
      </c>
      <c r="E33" s="32">
        <f t="shared" si="9"/>
        <v>0</v>
      </c>
      <c r="F33" s="41"/>
      <c r="G33" s="41"/>
      <c r="H33" s="41"/>
      <c r="I33" s="41"/>
      <c r="J33" s="32">
        <f t="shared" si="7"/>
        <v>120000</v>
      </c>
      <c r="K33" s="41"/>
      <c r="L33" s="41"/>
      <c r="M33" s="41"/>
      <c r="N33" s="47">
        <f>N24</f>
        <v>120000</v>
      </c>
      <c r="O33" s="41"/>
      <c r="P33" s="33">
        <f t="shared" si="4"/>
        <v>120000</v>
      </c>
    </row>
    <row r="34" spans="1:17" x14ac:dyDescent="0.2">
      <c r="A34" s="26" t="s">
        <v>88</v>
      </c>
      <c r="B34" s="51" t="s">
        <v>89</v>
      </c>
      <c r="C34" s="35" t="s">
        <v>90</v>
      </c>
      <c r="D34" s="65" t="s">
        <v>91</v>
      </c>
      <c r="E34" s="32">
        <f t="shared" si="9"/>
        <v>150000</v>
      </c>
      <c r="F34" s="47">
        <v>150000</v>
      </c>
      <c r="G34" s="47"/>
      <c r="H34" s="47"/>
      <c r="I34" s="47"/>
      <c r="J34" s="32">
        <f t="shared" si="7"/>
        <v>0</v>
      </c>
      <c r="K34" s="47"/>
      <c r="L34" s="47"/>
      <c r="M34" s="47"/>
      <c r="N34" s="42">
        <f>O34</f>
        <v>0</v>
      </c>
      <c r="O34" s="47"/>
      <c r="P34" s="33">
        <f t="shared" si="4"/>
        <v>150000</v>
      </c>
    </row>
    <row r="35" spans="1:17" x14ac:dyDescent="0.2">
      <c r="A35" s="21" t="s">
        <v>92</v>
      </c>
      <c r="B35" s="22"/>
      <c r="C35" s="66"/>
      <c r="D35" s="24" t="s">
        <v>93</v>
      </c>
      <c r="E35" s="58">
        <f>E37</f>
        <v>357386840</v>
      </c>
      <c r="F35" s="58">
        <f>F37</f>
        <v>357386840</v>
      </c>
      <c r="G35" s="58">
        <f>G37</f>
        <v>238542930</v>
      </c>
      <c r="H35" s="58">
        <f>H37</f>
        <v>40367400</v>
      </c>
      <c r="I35" s="58"/>
      <c r="J35" s="58">
        <f t="shared" ref="J35:P35" si="10">J37</f>
        <v>25430397</v>
      </c>
      <c r="K35" s="58">
        <f t="shared" si="10"/>
        <v>20388100</v>
      </c>
      <c r="L35" s="58">
        <f t="shared" si="10"/>
        <v>971200</v>
      </c>
      <c r="M35" s="58">
        <f t="shared" si="10"/>
        <v>960600</v>
      </c>
      <c r="N35" s="58">
        <f t="shared" si="10"/>
        <v>5042297</v>
      </c>
      <c r="O35" s="58">
        <f t="shared" si="10"/>
        <v>4914097</v>
      </c>
      <c r="P35" s="58">
        <f t="shared" si="10"/>
        <v>382817237</v>
      </c>
      <c r="Q35" s="67"/>
    </row>
    <row r="36" spans="1:17" s="44" customFormat="1" x14ac:dyDescent="0.2">
      <c r="A36" s="38"/>
      <c r="B36" s="68"/>
      <c r="C36" s="39"/>
      <c r="D36" s="69" t="s">
        <v>94</v>
      </c>
      <c r="E36" s="32">
        <f>F36+I36</f>
        <v>137795777</v>
      </c>
      <c r="F36" s="62">
        <f>SUM(F41+F44+F46)</f>
        <v>137795777</v>
      </c>
      <c r="G36" s="62">
        <f>SUM(G41+G44+G46)</f>
        <v>112909370</v>
      </c>
      <c r="H36" s="62">
        <f>SUM(H41+H44+H46)</f>
        <v>0</v>
      </c>
      <c r="I36" s="62"/>
      <c r="J36" s="32">
        <f>K36+N36</f>
        <v>490000</v>
      </c>
      <c r="K36" s="62">
        <f>SUM(K41+K44+K46)</f>
        <v>0</v>
      </c>
      <c r="L36" s="62">
        <f>SUM(L41+L44+L46)</f>
        <v>0</v>
      </c>
      <c r="M36" s="62">
        <f>SUM(M41+M44+M46)</f>
        <v>0</v>
      </c>
      <c r="N36" s="62">
        <f>SUM(N41+N44+N46)</f>
        <v>490000</v>
      </c>
      <c r="O36" s="62">
        <f>SUM(O41+O44+O46)</f>
        <v>490000</v>
      </c>
      <c r="P36" s="33">
        <f>E36+J36</f>
        <v>138285777</v>
      </c>
    </row>
    <row r="37" spans="1:17" x14ac:dyDescent="0.2">
      <c r="A37" s="26" t="s">
        <v>95</v>
      </c>
      <c r="B37" s="70"/>
      <c r="C37" s="66"/>
      <c r="D37" s="71" t="s">
        <v>93</v>
      </c>
      <c r="E37" s="58">
        <f>E38+E39+E40+E43+E45+E48+E49+E50+E51+E52+E55</f>
        <v>357386840</v>
      </c>
      <c r="F37" s="58">
        <f>F38+F39+F40+F43+F45+F48+F49+F50+F51+F52+F55</f>
        <v>357386840</v>
      </c>
      <c r="G37" s="58">
        <f>G38+G39+G40+G43+G45+G48+G49+G50+G51+G52+G55</f>
        <v>238542930</v>
      </c>
      <c r="H37" s="58">
        <f>H38+H39+H40+H43+H45+H48+H49+H50+H51+H52+H55</f>
        <v>40367400</v>
      </c>
      <c r="I37" s="58"/>
      <c r="J37" s="58">
        <f t="shared" ref="J37:P37" si="11">J38+J39+J40+J43+J45+J48+J49+J50+J51+J52+J55</f>
        <v>25430397</v>
      </c>
      <c r="K37" s="58">
        <f t="shared" si="11"/>
        <v>20388100</v>
      </c>
      <c r="L37" s="58">
        <f t="shared" si="11"/>
        <v>971200</v>
      </c>
      <c r="M37" s="58">
        <f t="shared" si="11"/>
        <v>960600</v>
      </c>
      <c r="N37" s="58">
        <f t="shared" si="11"/>
        <v>5042297</v>
      </c>
      <c r="O37" s="58">
        <f t="shared" si="11"/>
        <v>4914097</v>
      </c>
      <c r="P37" s="58">
        <f t="shared" si="11"/>
        <v>382817237</v>
      </c>
    </row>
    <row r="38" spans="1:17" s="34" customFormat="1" ht="25.5" x14ac:dyDescent="0.2">
      <c r="A38" s="26" t="s">
        <v>96</v>
      </c>
      <c r="B38" s="30" t="s">
        <v>97</v>
      </c>
      <c r="C38" s="30" t="s">
        <v>28</v>
      </c>
      <c r="D38" s="56" t="s">
        <v>98</v>
      </c>
      <c r="E38" s="32">
        <f t="shared" ref="E38:E55" si="12">F38+I38</f>
        <v>1103300</v>
      </c>
      <c r="F38" s="72">
        <v>1103300</v>
      </c>
      <c r="G38" s="72">
        <v>829000</v>
      </c>
      <c r="H38" s="72">
        <v>74900</v>
      </c>
      <c r="I38" s="72"/>
      <c r="J38" s="32">
        <f t="shared" ref="J38:J55" si="13">K38+N38</f>
        <v>0</v>
      </c>
      <c r="K38" s="72"/>
      <c r="L38" s="72"/>
      <c r="M38" s="72"/>
      <c r="N38" s="72">
        <f t="shared" ref="N38:N39" si="14">O38</f>
        <v>0</v>
      </c>
      <c r="O38" s="72"/>
      <c r="P38" s="33">
        <f t="shared" ref="P38:P78" si="15">E38+J38</f>
        <v>1103300</v>
      </c>
    </row>
    <row r="39" spans="1:17" x14ac:dyDescent="0.2">
      <c r="A39" s="26" t="s">
        <v>99</v>
      </c>
      <c r="B39" s="50" t="s">
        <v>100</v>
      </c>
      <c r="C39" s="50" t="s">
        <v>101</v>
      </c>
      <c r="D39" s="36" t="s">
        <v>102</v>
      </c>
      <c r="E39" s="32">
        <f t="shared" si="12"/>
        <v>126699500</v>
      </c>
      <c r="F39" s="72">
        <v>126699500</v>
      </c>
      <c r="G39" s="72">
        <v>81177900</v>
      </c>
      <c r="H39" s="72">
        <v>16805700</v>
      </c>
      <c r="I39" s="72"/>
      <c r="J39" s="32">
        <f t="shared" si="13"/>
        <v>18428300</v>
      </c>
      <c r="K39" s="72">
        <v>16762300</v>
      </c>
      <c r="L39" s="72">
        <v>63000</v>
      </c>
      <c r="M39" s="72">
        <v>8500</v>
      </c>
      <c r="N39" s="72">
        <f t="shared" si="14"/>
        <v>1666000</v>
      </c>
      <c r="O39" s="72">
        <v>1666000</v>
      </c>
      <c r="P39" s="33">
        <f t="shared" si="15"/>
        <v>145127800</v>
      </c>
    </row>
    <row r="40" spans="1:17" ht="38.25" x14ac:dyDescent="0.2">
      <c r="A40" s="26" t="s">
        <v>103</v>
      </c>
      <c r="B40" s="50" t="s">
        <v>104</v>
      </c>
      <c r="C40" s="50" t="s">
        <v>105</v>
      </c>
      <c r="D40" s="53" t="s">
        <v>106</v>
      </c>
      <c r="E40" s="32">
        <f t="shared" si="12"/>
        <v>202524330</v>
      </c>
      <c r="F40" s="72">
        <v>202524330</v>
      </c>
      <c r="G40" s="72">
        <v>138331370</v>
      </c>
      <c r="H40" s="72">
        <v>20638500</v>
      </c>
      <c r="I40" s="72"/>
      <c r="J40" s="32">
        <f t="shared" si="13"/>
        <v>5802497</v>
      </c>
      <c r="K40" s="72">
        <v>2974400</v>
      </c>
      <c r="L40" s="72">
        <v>758000</v>
      </c>
      <c r="M40" s="72">
        <v>888600</v>
      </c>
      <c r="N40" s="72">
        <f>O40+110000</f>
        <v>2828097</v>
      </c>
      <c r="O40" s="72">
        <v>2718097</v>
      </c>
      <c r="P40" s="33">
        <f t="shared" si="15"/>
        <v>208326827</v>
      </c>
    </row>
    <row r="41" spans="1:17" x14ac:dyDescent="0.2">
      <c r="A41" s="26"/>
      <c r="B41" s="50"/>
      <c r="C41" s="50"/>
      <c r="D41" s="73" t="s">
        <v>94</v>
      </c>
      <c r="E41" s="55">
        <f t="shared" si="12"/>
        <v>135298600</v>
      </c>
      <c r="F41" s="74">
        <v>135298600</v>
      </c>
      <c r="G41" s="74">
        <v>110903900</v>
      </c>
      <c r="H41" s="72"/>
      <c r="I41" s="72"/>
      <c r="J41" s="32">
        <f t="shared" si="13"/>
        <v>0</v>
      </c>
      <c r="K41" s="72"/>
      <c r="L41" s="72"/>
      <c r="M41" s="72"/>
      <c r="N41" s="72">
        <f t="shared" ref="N41:N47" si="16">O41</f>
        <v>0</v>
      </c>
      <c r="O41" s="72"/>
      <c r="P41" s="33">
        <f t="shared" si="15"/>
        <v>135298600</v>
      </c>
    </row>
    <row r="42" spans="1:17" ht="29.25" hidden="1" customHeight="1" x14ac:dyDescent="0.2">
      <c r="A42" s="26"/>
      <c r="B42" s="50"/>
      <c r="C42" s="50"/>
      <c r="D42" s="75" t="s">
        <v>107</v>
      </c>
      <c r="E42" s="32">
        <f t="shared" si="12"/>
        <v>0</v>
      </c>
      <c r="F42" s="72"/>
      <c r="G42" s="72"/>
      <c r="H42" s="72"/>
      <c r="I42" s="72"/>
      <c r="J42" s="32">
        <f t="shared" si="13"/>
        <v>0</v>
      </c>
      <c r="K42" s="72"/>
      <c r="L42" s="72"/>
      <c r="M42" s="72"/>
      <c r="N42" s="72">
        <f t="shared" si="16"/>
        <v>0</v>
      </c>
      <c r="O42" s="72"/>
      <c r="P42" s="33">
        <f t="shared" si="15"/>
        <v>0</v>
      </c>
    </row>
    <row r="43" spans="1:17" hidden="1" x14ac:dyDescent="0.2">
      <c r="A43" s="26">
        <v>1011030</v>
      </c>
      <c r="B43" s="50" t="s">
        <v>35</v>
      </c>
      <c r="C43" s="50" t="s">
        <v>105</v>
      </c>
      <c r="D43" s="76" t="s">
        <v>108</v>
      </c>
      <c r="E43" s="32">
        <f t="shared" si="12"/>
        <v>0</v>
      </c>
      <c r="F43" s="72"/>
      <c r="G43" s="72"/>
      <c r="H43" s="72"/>
      <c r="I43" s="72"/>
      <c r="J43" s="32">
        <f t="shared" si="13"/>
        <v>0</v>
      </c>
      <c r="K43" s="72"/>
      <c r="L43" s="72"/>
      <c r="M43" s="72"/>
      <c r="N43" s="72">
        <f t="shared" si="16"/>
        <v>0</v>
      </c>
      <c r="O43" s="72"/>
      <c r="P43" s="33">
        <f t="shared" si="15"/>
        <v>0</v>
      </c>
    </row>
    <row r="44" spans="1:17" ht="27.75" customHeight="1" x14ac:dyDescent="0.2">
      <c r="A44" s="26"/>
      <c r="B44" s="50"/>
      <c r="C44" s="50"/>
      <c r="D44" s="77" t="s">
        <v>109</v>
      </c>
      <c r="E44" s="55">
        <f t="shared" si="12"/>
        <v>1826477</v>
      </c>
      <c r="F44" s="74">
        <v>1826477</v>
      </c>
      <c r="G44" s="74">
        <v>1493670</v>
      </c>
      <c r="H44" s="74"/>
      <c r="I44" s="74"/>
      <c r="J44" s="55">
        <f t="shared" si="13"/>
        <v>490000</v>
      </c>
      <c r="K44" s="74"/>
      <c r="L44" s="74"/>
      <c r="M44" s="74"/>
      <c r="N44" s="74">
        <f t="shared" si="16"/>
        <v>490000</v>
      </c>
      <c r="O44" s="74">
        <v>490000</v>
      </c>
      <c r="P44" s="33">
        <f t="shared" si="15"/>
        <v>2316477</v>
      </c>
    </row>
    <row r="45" spans="1:17" ht="38.25" x14ac:dyDescent="0.2">
      <c r="A45" s="26" t="s">
        <v>110</v>
      </c>
      <c r="B45" s="50" t="s">
        <v>111</v>
      </c>
      <c r="C45" s="50" t="s">
        <v>112</v>
      </c>
      <c r="D45" s="31" t="s">
        <v>113</v>
      </c>
      <c r="E45" s="32">
        <f t="shared" si="12"/>
        <v>888560</v>
      </c>
      <c r="F45" s="72">
        <v>888560</v>
      </c>
      <c r="G45" s="72">
        <v>569660</v>
      </c>
      <c r="H45" s="72"/>
      <c r="I45" s="72"/>
      <c r="J45" s="32">
        <f t="shared" si="13"/>
        <v>0</v>
      </c>
      <c r="K45" s="72"/>
      <c r="L45" s="72"/>
      <c r="M45" s="72"/>
      <c r="N45" s="72">
        <f t="shared" si="16"/>
        <v>0</v>
      </c>
      <c r="O45" s="72"/>
      <c r="P45" s="33">
        <f t="shared" si="15"/>
        <v>888560</v>
      </c>
    </row>
    <row r="46" spans="1:17" x14ac:dyDescent="0.2">
      <c r="A46" s="26"/>
      <c r="B46" s="50"/>
      <c r="C46" s="50"/>
      <c r="D46" s="77" t="s">
        <v>94</v>
      </c>
      <c r="E46" s="32">
        <f t="shared" si="12"/>
        <v>670700</v>
      </c>
      <c r="F46" s="72">
        <v>670700</v>
      </c>
      <c r="G46" s="72">
        <v>511800</v>
      </c>
      <c r="H46" s="72"/>
      <c r="I46" s="72"/>
      <c r="J46" s="32">
        <f t="shared" si="13"/>
        <v>0</v>
      </c>
      <c r="K46" s="72"/>
      <c r="L46" s="72"/>
      <c r="M46" s="72"/>
      <c r="N46" s="72">
        <f t="shared" si="16"/>
        <v>0</v>
      </c>
      <c r="O46" s="72"/>
      <c r="P46" s="33">
        <f t="shared" si="15"/>
        <v>670700</v>
      </c>
    </row>
    <row r="47" spans="1:17" ht="25.5" hidden="1" x14ac:dyDescent="0.2">
      <c r="A47" s="26"/>
      <c r="B47" s="50"/>
      <c r="C47" s="50"/>
      <c r="D47" s="69" t="s">
        <v>114</v>
      </c>
      <c r="E47" s="32">
        <f t="shared" si="12"/>
        <v>0</v>
      </c>
      <c r="F47" s="72"/>
      <c r="G47" s="72"/>
      <c r="H47" s="72"/>
      <c r="I47" s="72"/>
      <c r="J47" s="32">
        <f t="shared" si="13"/>
        <v>0</v>
      </c>
      <c r="K47" s="72"/>
      <c r="L47" s="72"/>
      <c r="M47" s="72"/>
      <c r="N47" s="72">
        <f t="shared" si="16"/>
        <v>0</v>
      </c>
      <c r="O47" s="72"/>
      <c r="P47" s="33">
        <f t="shared" si="15"/>
        <v>0</v>
      </c>
    </row>
    <row r="48" spans="1:17" ht="25.5" x14ac:dyDescent="0.2">
      <c r="A48" s="26" t="s">
        <v>115</v>
      </c>
      <c r="B48" s="50" t="s">
        <v>116</v>
      </c>
      <c r="C48" s="50" t="s">
        <v>117</v>
      </c>
      <c r="D48" s="53" t="s">
        <v>118</v>
      </c>
      <c r="E48" s="32">
        <f t="shared" si="12"/>
        <v>18032600</v>
      </c>
      <c r="F48" s="72">
        <v>18032600</v>
      </c>
      <c r="G48" s="72">
        <v>11956000</v>
      </c>
      <c r="H48" s="72">
        <v>2233700</v>
      </c>
      <c r="I48" s="72"/>
      <c r="J48" s="32">
        <f t="shared" si="13"/>
        <v>1199600</v>
      </c>
      <c r="K48" s="72">
        <v>651400</v>
      </c>
      <c r="L48" s="72">
        <v>150200</v>
      </c>
      <c r="M48" s="72">
        <v>63500</v>
      </c>
      <c r="N48" s="72">
        <f>O48+18200</f>
        <v>548200</v>
      </c>
      <c r="O48" s="72">
        <v>530000</v>
      </c>
      <c r="P48" s="33">
        <f t="shared" si="15"/>
        <v>19232200</v>
      </c>
    </row>
    <row r="49" spans="1:17" x14ac:dyDescent="0.2">
      <c r="A49" s="26" t="s">
        <v>119</v>
      </c>
      <c r="B49" s="50" t="s">
        <v>120</v>
      </c>
      <c r="C49" s="50" t="s">
        <v>121</v>
      </c>
      <c r="D49" s="53" t="s">
        <v>122</v>
      </c>
      <c r="E49" s="32">
        <f t="shared" si="12"/>
        <v>2795500</v>
      </c>
      <c r="F49" s="72">
        <v>2795500</v>
      </c>
      <c r="G49" s="72">
        <v>1996000</v>
      </c>
      <c r="H49" s="72">
        <v>230400</v>
      </c>
      <c r="I49" s="72"/>
      <c r="J49" s="32">
        <f t="shared" si="13"/>
        <v>0</v>
      </c>
      <c r="K49" s="72"/>
      <c r="L49" s="72"/>
      <c r="M49" s="72"/>
      <c r="N49" s="72">
        <f t="shared" ref="N49:N55" si="17">O49</f>
        <v>0</v>
      </c>
      <c r="O49" s="72"/>
      <c r="P49" s="33">
        <f t="shared" si="15"/>
        <v>2795500</v>
      </c>
    </row>
    <row r="50" spans="1:17" hidden="1" x14ac:dyDescent="0.2">
      <c r="A50" s="26">
        <v>1011190</v>
      </c>
      <c r="B50" s="50" t="s">
        <v>123</v>
      </c>
      <c r="C50" s="50" t="s">
        <v>121</v>
      </c>
      <c r="D50" s="53" t="s">
        <v>124</v>
      </c>
      <c r="E50" s="32">
        <f t="shared" si="12"/>
        <v>0</v>
      </c>
      <c r="F50" s="72"/>
      <c r="G50" s="72"/>
      <c r="H50" s="72"/>
      <c r="I50" s="72"/>
      <c r="J50" s="32">
        <f t="shared" si="13"/>
        <v>0</v>
      </c>
      <c r="K50" s="72"/>
      <c r="L50" s="72"/>
      <c r="M50" s="72"/>
      <c r="N50" s="72">
        <f t="shared" si="17"/>
        <v>0</v>
      </c>
      <c r="O50" s="72"/>
      <c r="P50" s="33">
        <f t="shared" si="15"/>
        <v>0</v>
      </c>
    </row>
    <row r="51" spans="1:17" hidden="1" x14ac:dyDescent="0.2">
      <c r="A51" s="26">
        <v>1011200</v>
      </c>
      <c r="B51" s="50" t="s">
        <v>125</v>
      </c>
      <c r="C51" s="50" t="s">
        <v>121</v>
      </c>
      <c r="D51" s="53" t="s">
        <v>126</v>
      </c>
      <c r="E51" s="32">
        <f t="shared" si="12"/>
        <v>0</v>
      </c>
      <c r="F51" s="72"/>
      <c r="G51" s="72"/>
      <c r="H51" s="72"/>
      <c r="I51" s="72"/>
      <c r="J51" s="32">
        <f t="shared" si="13"/>
        <v>0</v>
      </c>
      <c r="K51" s="72"/>
      <c r="L51" s="72"/>
      <c r="M51" s="72"/>
      <c r="N51" s="72">
        <f t="shared" si="17"/>
        <v>0</v>
      </c>
      <c r="O51" s="72"/>
      <c r="P51" s="33">
        <f t="shared" si="15"/>
        <v>0</v>
      </c>
    </row>
    <row r="52" spans="1:17" x14ac:dyDescent="0.2">
      <c r="A52" s="78" t="s">
        <v>127</v>
      </c>
      <c r="B52" s="79" t="s">
        <v>128</v>
      </c>
      <c r="C52" s="79"/>
      <c r="D52" s="80" t="s">
        <v>129</v>
      </c>
      <c r="E52" s="32">
        <f t="shared" si="12"/>
        <v>5343050</v>
      </c>
      <c r="F52" s="72">
        <f>F53+F54</f>
        <v>5343050</v>
      </c>
      <c r="G52" s="72">
        <f>G53+G54</f>
        <v>3683000</v>
      </c>
      <c r="H52" s="72">
        <f>H53+H54</f>
        <v>384200</v>
      </c>
      <c r="I52" s="72">
        <f>I53+I54</f>
        <v>0</v>
      </c>
      <c r="J52" s="32">
        <f t="shared" si="13"/>
        <v>0</v>
      </c>
      <c r="K52" s="72">
        <f>K53+K54</f>
        <v>0</v>
      </c>
      <c r="L52" s="72">
        <f>L53+L54</f>
        <v>0</v>
      </c>
      <c r="M52" s="72">
        <f>M53+M54</f>
        <v>0</v>
      </c>
      <c r="N52" s="72">
        <f t="shared" si="17"/>
        <v>0</v>
      </c>
      <c r="O52" s="72">
        <f>O53+O54</f>
        <v>0</v>
      </c>
      <c r="P52" s="33">
        <f t="shared" si="15"/>
        <v>5343050</v>
      </c>
    </row>
    <row r="53" spans="1:17" s="44" customFormat="1" x14ac:dyDescent="0.2">
      <c r="A53" s="81" t="s">
        <v>130</v>
      </c>
      <c r="B53" s="82" t="s">
        <v>131</v>
      </c>
      <c r="C53" s="82" t="s">
        <v>121</v>
      </c>
      <c r="D53" s="83" t="s">
        <v>132</v>
      </c>
      <c r="E53" s="55">
        <f t="shared" si="12"/>
        <v>5179700</v>
      </c>
      <c r="F53" s="74">
        <v>5179700</v>
      </c>
      <c r="G53" s="74">
        <v>3683000</v>
      </c>
      <c r="H53" s="74">
        <v>384200</v>
      </c>
      <c r="I53" s="74"/>
      <c r="J53" s="55">
        <f t="shared" si="13"/>
        <v>0</v>
      </c>
      <c r="K53" s="74"/>
      <c r="L53" s="74"/>
      <c r="M53" s="74"/>
      <c r="N53" s="74">
        <f t="shared" si="17"/>
        <v>0</v>
      </c>
      <c r="O53" s="74"/>
      <c r="P53" s="63">
        <f t="shared" si="15"/>
        <v>5179700</v>
      </c>
    </row>
    <row r="54" spans="1:17" s="44" customFormat="1" x14ac:dyDescent="0.2">
      <c r="A54" s="81" t="s">
        <v>133</v>
      </c>
      <c r="B54" s="82" t="s">
        <v>134</v>
      </c>
      <c r="C54" s="82" t="s">
        <v>121</v>
      </c>
      <c r="D54" s="83" t="s">
        <v>135</v>
      </c>
      <c r="E54" s="55">
        <f t="shared" si="12"/>
        <v>163350</v>
      </c>
      <c r="F54" s="74">
        <v>163350</v>
      </c>
      <c r="G54" s="74"/>
      <c r="H54" s="74"/>
      <c r="I54" s="74"/>
      <c r="J54" s="55">
        <f t="shared" si="13"/>
        <v>0</v>
      </c>
      <c r="K54" s="74"/>
      <c r="L54" s="74"/>
      <c r="M54" s="74"/>
      <c r="N54" s="74">
        <f t="shared" si="17"/>
        <v>0</v>
      </c>
      <c r="O54" s="74"/>
      <c r="P54" s="63">
        <f t="shared" si="15"/>
        <v>163350</v>
      </c>
    </row>
    <row r="55" spans="1:17" s="4" customFormat="1" ht="25.5" hidden="1" x14ac:dyDescent="0.2">
      <c r="A55" s="84" t="s">
        <v>136</v>
      </c>
      <c r="B55" s="85" t="s">
        <v>137</v>
      </c>
      <c r="C55" s="85" t="s">
        <v>121</v>
      </c>
      <c r="D55" s="86" t="s">
        <v>138</v>
      </c>
      <c r="E55" s="32">
        <f t="shared" si="12"/>
        <v>0</v>
      </c>
      <c r="F55" s="72"/>
      <c r="G55" s="72"/>
      <c r="H55" s="72"/>
      <c r="I55" s="72"/>
      <c r="J55" s="32">
        <f t="shared" si="13"/>
        <v>0</v>
      </c>
      <c r="K55" s="72"/>
      <c r="L55" s="72"/>
      <c r="M55" s="72"/>
      <c r="N55" s="72">
        <f t="shared" si="17"/>
        <v>0</v>
      </c>
      <c r="O55" s="72"/>
      <c r="P55" s="33">
        <f t="shared" si="15"/>
        <v>0</v>
      </c>
    </row>
    <row r="56" spans="1:17" x14ac:dyDescent="0.2">
      <c r="A56" s="21" t="s">
        <v>139</v>
      </c>
      <c r="B56" s="22"/>
      <c r="C56" s="23"/>
      <c r="D56" s="24" t="s">
        <v>140</v>
      </c>
      <c r="E56" s="58">
        <f t="shared" ref="E56:O56" si="18">E58</f>
        <v>203573742</v>
      </c>
      <c r="F56" s="58">
        <f t="shared" si="18"/>
        <v>203573742</v>
      </c>
      <c r="G56" s="58">
        <f t="shared" si="18"/>
        <v>868100</v>
      </c>
      <c r="H56" s="58">
        <f t="shared" si="18"/>
        <v>17700</v>
      </c>
      <c r="I56" s="58">
        <f t="shared" si="18"/>
        <v>0</v>
      </c>
      <c r="J56" s="58">
        <f t="shared" si="18"/>
        <v>12875540</v>
      </c>
      <c r="K56" s="58">
        <f t="shared" si="18"/>
        <v>4066700</v>
      </c>
      <c r="L56" s="58">
        <f t="shared" si="18"/>
        <v>0</v>
      </c>
      <c r="M56" s="58">
        <f t="shared" si="18"/>
        <v>0</v>
      </c>
      <c r="N56" s="58">
        <f t="shared" si="18"/>
        <v>8808840</v>
      </c>
      <c r="O56" s="58">
        <f t="shared" si="18"/>
        <v>8786840</v>
      </c>
      <c r="P56" s="33">
        <f t="shared" si="15"/>
        <v>216449282</v>
      </c>
      <c r="Q56" s="67"/>
    </row>
    <row r="57" spans="1:17" s="4" customFormat="1" x14ac:dyDescent="0.2">
      <c r="A57" s="26"/>
      <c r="B57" s="70"/>
      <c r="C57" s="51"/>
      <c r="D57" s="69" t="s">
        <v>141</v>
      </c>
      <c r="E57" s="32">
        <f>F57+I57</f>
        <v>125229200</v>
      </c>
      <c r="F57" s="37">
        <f>SUM(F61+F63+F65+F67+F75+F70+F85+F79+F81+F72+F73)</f>
        <v>125229200</v>
      </c>
      <c r="G57" s="37">
        <f>SUM(G61+G63+G65+G67+G75+G70+G85+G79+G81)</f>
        <v>0</v>
      </c>
      <c r="H57" s="37">
        <f>SUM(H61+H63+H65+H67+H75+H70+H85+H79+H81)</f>
        <v>0</v>
      </c>
      <c r="I57" s="37">
        <f>SUM(I61+I63+I65+I67+I75+I70+I85+I79+I81)</f>
        <v>0</v>
      </c>
      <c r="J57" s="37">
        <f t="shared" ref="J57:O57" si="19">SUM(J61+J63+J65+J67+J75+J70+J85)</f>
        <v>0</v>
      </c>
      <c r="K57" s="37">
        <f t="shared" si="19"/>
        <v>0</v>
      </c>
      <c r="L57" s="37">
        <f t="shared" si="19"/>
        <v>0</v>
      </c>
      <c r="M57" s="37">
        <f t="shared" si="19"/>
        <v>0</v>
      </c>
      <c r="N57" s="37">
        <f t="shared" si="19"/>
        <v>0</v>
      </c>
      <c r="O57" s="37">
        <f t="shared" si="19"/>
        <v>0</v>
      </c>
      <c r="P57" s="33">
        <f t="shared" si="15"/>
        <v>125229200</v>
      </c>
    </row>
    <row r="58" spans="1:17" s="91" customFormat="1" ht="16.5" customHeight="1" x14ac:dyDescent="0.2">
      <c r="A58" s="87" t="s">
        <v>142</v>
      </c>
      <c r="B58" s="88"/>
      <c r="C58" s="89"/>
      <c r="D58" s="90" t="s">
        <v>140</v>
      </c>
      <c r="E58" s="61">
        <f t="shared" ref="E58:O58" si="20">SUM(E60+E59+E62+E64+E66+E74+E68+E82+E76)</f>
        <v>203573742</v>
      </c>
      <c r="F58" s="61">
        <f t="shared" si="20"/>
        <v>203573742</v>
      </c>
      <c r="G58" s="61">
        <f t="shared" si="20"/>
        <v>868100</v>
      </c>
      <c r="H58" s="61">
        <f t="shared" si="20"/>
        <v>17700</v>
      </c>
      <c r="I58" s="61">
        <f t="shared" si="20"/>
        <v>0</v>
      </c>
      <c r="J58" s="61">
        <f t="shared" si="20"/>
        <v>12875540</v>
      </c>
      <c r="K58" s="61">
        <f t="shared" si="20"/>
        <v>4066700</v>
      </c>
      <c r="L58" s="61">
        <f t="shared" si="20"/>
        <v>0</v>
      </c>
      <c r="M58" s="61">
        <f t="shared" si="20"/>
        <v>0</v>
      </c>
      <c r="N58" s="61">
        <f t="shared" si="20"/>
        <v>8808840</v>
      </c>
      <c r="O58" s="61">
        <f t="shared" si="20"/>
        <v>8786840</v>
      </c>
      <c r="P58" s="33">
        <f t="shared" si="15"/>
        <v>216449282</v>
      </c>
    </row>
    <row r="59" spans="1:17" s="34" customFormat="1" ht="25.5" x14ac:dyDescent="0.2">
      <c r="A59" s="26" t="s">
        <v>143</v>
      </c>
      <c r="B59" s="30" t="s">
        <v>97</v>
      </c>
      <c r="C59" s="30" t="s">
        <v>28</v>
      </c>
      <c r="D59" s="56" t="s">
        <v>98</v>
      </c>
      <c r="E59" s="32">
        <f t="shared" ref="E59:E78" si="21">F59+I59</f>
        <v>1206900</v>
      </c>
      <c r="F59" s="72">
        <v>1206900</v>
      </c>
      <c r="G59" s="72">
        <v>868100</v>
      </c>
      <c r="H59" s="72">
        <v>17700</v>
      </c>
      <c r="I59" s="72"/>
      <c r="J59" s="32">
        <f t="shared" ref="J59:J78" si="22">K59+N59</f>
        <v>0</v>
      </c>
      <c r="K59" s="72"/>
      <c r="L59" s="72"/>
      <c r="M59" s="72"/>
      <c r="N59" s="72">
        <f>O59</f>
        <v>0</v>
      </c>
      <c r="O59" s="72"/>
      <c r="P59" s="33">
        <f t="shared" si="15"/>
        <v>1206900</v>
      </c>
    </row>
    <row r="60" spans="1:17" x14ac:dyDescent="0.2">
      <c r="A60" s="26" t="s">
        <v>144</v>
      </c>
      <c r="B60" s="35" t="s">
        <v>145</v>
      </c>
      <c r="C60" s="35" t="s">
        <v>146</v>
      </c>
      <c r="D60" s="36" t="s">
        <v>147</v>
      </c>
      <c r="E60" s="32">
        <f t="shared" si="21"/>
        <v>132701842</v>
      </c>
      <c r="F60" s="72">
        <v>132701842</v>
      </c>
      <c r="G60" s="72"/>
      <c r="H60" s="72"/>
      <c r="I60" s="72"/>
      <c r="J60" s="32">
        <f t="shared" si="22"/>
        <v>9332000</v>
      </c>
      <c r="K60" s="72">
        <v>3958800</v>
      </c>
      <c r="L60" s="72"/>
      <c r="M60" s="72"/>
      <c r="N60" s="72">
        <f>O60+22000</f>
        <v>5373200</v>
      </c>
      <c r="O60" s="72">
        <v>5351200</v>
      </c>
      <c r="P60" s="33">
        <f t="shared" si="15"/>
        <v>142033842</v>
      </c>
    </row>
    <row r="61" spans="1:17" x14ac:dyDescent="0.2">
      <c r="A61" s="26"/>
      <c r="B61" s="35"/>
      <c r="C61" s="35"/>
      <c r="D61" s="73" t="s">
        <v>141</v>
      </c>
      <c r="E61" s="55">
        <f t="shared" si="21"/>
        <v>84319600</v>
      </c>
      <c r="F61" s="74">
        <v>84319600</v>
      </c>
      <c r="G61" s="72"/>
      <c r="H61" s="72"/>
      <c r="I61" s="72"/>
      <c r="J61" s="32">
        <f t="shared" si="22"/>
        <v>0</v>
      </c>
      <c r="K61" s="72"/>
      <c r="L61" s="72"/>
      <c r="M61" s="72"/>
      <c r="N61" s="72">
        <f t="shared" ref="N61:N72" si="23">O61</f>
        <v>0</v>
      </c>
      <c r="O61" s="72"/>
      <c r="P61" s="33">
        <f t="shared" si="15"/>
        <v>84319600</v>
      </c>
    </row>
    <row r="62" spans="1:17" s="4" customFormat="1" ht="25.5" hidden="1" x14ac:dyDescent="0.2">
      <c r="A62" s="26">
        <v>1412020</v>
      </c>
      <c r="B62" s="35" t="s">
        <v>148</v>
      </c>
      <c r="C62" s="35" t="s">
        <v>146</v>
      </c>
      <c r="D62" s="76" t="s">
        <v>149</v>
      </c>
      <c r="E62" s="55">
        <f t="shared" si="21"/>
        <v>0</v>
      </c>
      <c r="F62" s="74"/>
      <c r="G62" s="72"/>
      <c r="H62" s="72"/>
      <c r="I62" s="72"/>
      <c r="J62" s="32">
        <f t="shared" si="22"/>
        <v>0</v>
      </c>
      <c r="K62" s="72"/>
      <c r="L62" s="72"/>
      <c r="M62" s="72"/>
      <c r="N62" s="72">
        <f t="shared" si="23"/>
        <v>0</v>
      </c>
      <c r="O62" s="72"/>
      <c r="P62" s="33">
        <f t="shared" si="15"/>
        <v>0</v>
      </c>
    </row>
    <row r="63" spans="1:17" ht="30" customHeight="1" x14ac:dyDescent="0.2">
      <c r="A63" s="26"/>
      <c r="B63" s="35"/>
      <c r="C63" s="35"/>
      <c r="D63" s="69" t="s">
        <v>150</v>
      </c>
      <c r="E63" s="55">
        <f t="shared" si="21"/>
        <v>400000</v>
      </c>
      <c r="F63" s="74">
        <v>400000</v>
      </c>
      <c r="G63" s="72"/>
      <c r="H63" s="72"/>
      <c r="I63" s="72"/>
      <c r="J63" s="32">
        <f t="shared" si="22"/>
        <v>0</v>
      </c>
      <c r="K63" s="72"/>
      <c r="L63" s="72"/>
      <c r="M63" s="72"/>
      <c r="N63" s="72">
        <f t="shared" si="23"/>
        <v>0</v>
      </c>
      <c r="O63" s="72"/>
      <c r="P63" s="33">
        <f t="shared" si="15"/>
        <v>400000</v>
      </c>
    </row>
    <row r="64" spans="1:17" x14ac:dyDescent="0.2">
      <c r="A64" s="26" t="s">
        <v>151</v>
      </c>
      <c r="B64" s="35" t="s">
        <v>152</v>
      </c>
      <c r="C64" s="35" t="s">
        <v>153</v>
      </c>
      <c r="D64" s="92" t="s">
        <v>154</v>
      </c>
      <c r="E64" s="32">
        <f t="shared" si="21"/>
        <v>28239300</v>
      </c>
      <c r="F64" s="72">
        <v>28239300</v>
      </c>
      <c r="G64" s="72"/>
      <c r="H64" s="72"/>
      <c r="I64" s="72"/>
      <c r="J64" s="32">
        <f t="shared" si="22"/>
        <v>2570950</v>
      </c>
      <c r="K64" s="72">
        <v>92700</v>
      </c>
      <c r="L64" s="72"/>
      <c r="M64" s="72"/>
      <c r="N64" s="72">
        <f t="shared" si="23"/>
        <v>2478250</v>
      </c>
      <c r="O64" s="72">
        <v>2478250</v>
      </c>
      <c r="P64" s="33">
        <f t="shared" si="15"/>
        <v>30810250</v>
      </c>
    </row>
    <row r="65" spans="1:16" x14ac:dyDescent="0.2">
      <c r="A65" s="26"/>
      <c r="B65" s="35"/>
      <c r="C65" s="35"/>
      <c r="D65" s="69" t="s">
        <v>141</v>
      </c>
      <c r="E65" s="32">
        <f t="shared" si="21"/>
        <v>19378200</v>
      </c>
      <c r="F65" s="72">
        <v>19378200</v>
      </c>
      <c r="G65" s="72"/>
      <c r="H65" s="72"/>
      <c r="I65" s="72"/>
      <c r="J65" s="32">
        <f t="shared" si="22"/>
        <v>0</v>
      </c>
      <c r="K65" s="72"/>
      <c r="L65" s="72"/>
      <c r="M65" s="72"/>
      <c r="N65" s="72">
        <f t="shared" si="23"/>
        <v>0</v>
      </c>
      <c r="O65" s="72"/>
      <c r="P65" s="33">
        <f t="shared" si="15"/>
        <v>19378200</v>
      </c>
    </row>
    <row r="66" spans="1:16" s="99" customFormat="1" hidden="1" x14ac:dyDescent="0.2">
      <c r="A66" s="93" t="s">
        <v>155</v>
      </c>
      <c r="B66" s="94" t="s">
        <v>156</v>
      </c>
      <c r="C66" s="94" t="s">
        <v>157</v>
      </c>
      <c r="D66" s="95" t="s">
        <v>158</v>
      </c>
      <c r="E66" s="96">
        <f t="shared" si="21"/>
        <v>0</v>
      </c>
      <c r="F66" s="97"/>
      <c r="G66" s="97"/>
      <c r="H66" s="97"/>
      <c r="I66" s="97"/>
      <c r="J66" s="96">
        <f t="shared" si="22"/>
        <v>0</v>
      </c>
      <c r="K66" s="97"/>
      <c r="L66" s="97"/>
      <c r="M66" s="97"/>
      <c r="N66" s="72">
        <f t="shared" si="23"/>
        <v>0</v>
      </c>
      <c r="O66" s="97"/>
      <c r="P66" s="98">
        <f t="shared" si="15"/>
        <v>0</v>
      </c>
    </row>
    <row r="67" spans="1:16" hidden="1" x14ac:dyDescent="0.2">
      <c r="A67" s="26"/>
      <c r="B67" s="35"/>
      <c r="C67" s="35"/>
      <c r="D67" s="69" t="s">
        <v>141</v>
      </c>
      <c r="E67" s="32">
        <f t="shared" si="21"/>
        <v>0</v>
      </c>
      <c r="F67" s="72"/>
      <c r="G67" s="72"/>
      <c r="H67" s="72"/>
      <c r="I67" s="72"/>
      <c r="J67" s="32">
        <f t="shared" si="22"/>
        <v>0</v>
      </c>
      <c r="K67" s="72"/>
      <c r="L67" s="72"/>
      <c r="M67" s="72"/>
      <c r="N67" s="72">
        <f t="shared" si="23"/>
        <v>0</v>
      </c>
      <c r="O67" s="72"/>
      <c r="P67" s="33">
        <f t="shared" si="15"/>
        <v>0</v>
      </c>
    </row>
    <row r="68" spans="1:16" s="4" customFormat="1" x14ac:dyDescent="0.2">
      <c r="A68" s="26" t="s">
        <v>159</v>
      </c>
      <c r="B68" s="51" t="s">
        <v>160</v>
      </c>
      <c r="C68" s="51"/>
      <c r="D68" s="100" t="s">
        <v>161</v>
      </c>
      <c r="E68" s="32">
        <f t="shared" si="21"/>
        <v>23647700</v>
      </c>
      <c r="F68" s="72">
        <f>F69</f>
        <v>23647700</v>
      </c>
      <c r="G68" s="72">
        <f>G69</f>
        <v>0</v>
      </c>
      <c r="H68" s="72">
        <f>H69</f>
        <v>0</v>
      </c>
      <c r="I68" s="72">
        <f>I69</f>
        <v>0</v>
      </c>
      <c r="J68" s="32">
        <f t="shared" si="22"/>
        <v>957390</v>
      </c>
      <c r="K68" s="72">
        <f>K69</f>
        <v>0</v>
      </c>
      <c r="L68" s="72">
        <f>L69</f>
        <v>0</v>
      </c>
      <c r="M68" s="72">
        <f>M69</f>
        <v>0</v>
      </c>
      <c r="N68" s="72">
        <f t="shared" si="23"/>
        <v>957390</v>
      </c>
      <c r="O68" s="72">
        <f>O69</f>
        <v>957390</v>
      </c>
      <c r="P68" s="33">
        <f t="shared" si="15"/>
        <v>24605090</v>
      </c>
    </row>
    <row r="69" spans="1:16" s="44" customFormat="1" ht="25.5" x14ac:dyDescent="0.2">
      <c r="A69" s="38" t="s">
        <v>162</v>
      </c>
      <c r="B69" s="59" t="s">
        <v>163</v>
      </c>
      <c r="C69" s="59" t="s">
        <v>164</v>
      </c>
      <c r="D69" s="101" t="s">
        <v>165</v>
      </c>
      <c r="E69" s="55">
        <f t="shared" si="21"/>
        <v>23647700</v>
      </c>
      <c r="F69" s="74">
        <v>23647700</v>
      </c>
      <c r="G69" s="74"/>
      <c r="H69" s="74"/>
      <c r="I69" s="74"/>
      <c r="J69" s="55">
        <f t="shared" si="22"/>
        <v>957390</v>
      </c>
      <c r="K69" s="74"/>
      <c r="L69" s="74"/>
      <c r="M69" s="74"/>
      <c r="N69" s="74">
        <f t="shared" si="23"/>
        <v>957390</v>
      </c>
      <c r="O69" s="74">
        <v>957390</v>
      </c>
      <c r="P69" s="33">
        <f t="shared" si="15"/>
        <v>24605090</v>
      </c>
    </row>
    <row r="70" spans="1:16" s="99" customFormat="1" hidden="1" x14ac:dyDescent="0.2">
      <c r="A70" s="93"/>
      <c r="B70" s="94"/>
      <c r="C70" s="94"/>
      <c r="D70" s="102" t="s">
        <v>141</v>
      </c>
      <c r="E70" s="55">
        <f t="shared" si="21"/>
        <v>0</v>
      </c>
      <c r="F70" s="97"/>
      <c r="G70" s="97"/>
      <c r="H70" s="97"/>
      <c r="I70" s="97"/>
      <c r="J70" s="55">
        <f t="shared" si="22"/>
        <v>0</v>
      </c>
      <c r="K70" s="97"/>
      <c r="L70" s="97"/>
      <c r="M70" s="97"/>
      <c r="N70" s="74">
        <f t="shared" si="23"/>
        <v>0</v>
      </c>
      <c r="O70" s="97"/>
      <c r="P70" s="33">
        <f t="shared" si="15"/>
        <v>0</v>
      </c>
    </row>
    <row r="71" spans="1:16" s="99" customFormat="1" ht="31.5" hidden="1" customHeight="1" x14ac:dyDescent="0.2">
      <c r="A71" s="93"/>
      <c r="B71" s="94"/>
      <c r="C71" s="94"/>
      <c r="D71" s="103" t="s">
        <v>166</v>
      </c>
      <c r="E71" s="55">
        <f t="shared" si="21"/>
        <v>0</v>
      </c>
      <c r="F71" s="97"/>
      <c r="G71" s="97"/>
      <c r="H71" s="97"/>
      <c r="I71" s="97"/>
      <c r="J71" s="55">
        <f t="shared" si="22"/>
        <v>0</v>
      </c>
      <c r="K71" s="97"/>
      <c r="L71" s="97"/>
      <c r="M71" s="97"/>
      <c r="N71" s="74">
        <f t="shared" si="23"/>
        <v>0</v>
      </c>
      <c r="O71" s="97"/>
      <c r="P71" s="33">
        <f t="shared" si="15"/>
        <v>0</v>
      </c>
    </row>
    <row r="72" spans="1:16" s="108" customFormat="1" ht="15" customHeight="1" x14ac:dyDescent="0.2">
      <c r="A72" s="104"/>
      <c r="B72" s="105"/>
      <c r="C72" s="105"/>
      <c r="D72" s="106" t="s">
        <v>141</v>
      </c>
      <c r="E72" s="55">
        <f t="shared" si="21"/>
        <v>20839400</v>
      </c>
      <c r="F72" s="74">
        <v>20839400</v>
      </c>
      <c r="G72" s="107"/>
      <c r="H72" s="107"/>
      <c r="I72" s="107"/>
      <c r="J72" s="55">
        <f t="shared" si="22"/>
        <v>0</v>
      </c>
      <c r="K72" s="107"/>
      <c r="L72" s="107"/>
      <c r="M72" s="107"/>
      <c r="N72" s="74">
        <f t="shared" si="23"/>
        <v>0</v>
      </c>
      <c r="O72" s="107"/>
      <c r="P72" s="33">
        <f t="shared" si="15"/>
        <v>20839400</v>
      </c>
    </row>
    <row r="73" spans="1:16" s="108" customFormat="1" ht="28.5" customHeight="1" x14ac:dyDescent="0.2">
      <c r="A73" s="104"/>
      <c r="B73" s="105"/>
      <c r="C73" s="105"/>
      <c r="D73" s="106" t="s">
        <v>150</v>
      </c>
      <c r="E73" s="55">
        <f t="shared" si="21"/>
        <v>292000</v>
      </c>
      <c r="F73" s="74">
        <v>292000</v>
      </c>
      <c r="G73" s="107"/>
      <c r="H73" s="107"/>
      <c r="I73" s="107"/>
      <c r="J73" s="32">
        <f t="shared" si="22"/>
        <v>0</v>
      </c>
      <c r="K73" s="107"/>
      <c r="L73" s="107"/>
      <c r="M73" s="107"/>
      <c r="N73" s="74"/>
      <c r="O73" s="107"/>
      <c r="P73" s="33">
        <f t="shared" si="15"/>
        <v>292000</v>
      </c>
    </row>
    <row r="74" spans="1:16" x14ac:dyDescent="0.2">
      <c r="A74" s="26" t="s">
        <v>167</v>
      </c>
      <c r="B74" s="35" t="s">
        <v>168</v>
      </c>
      <c r="C74" s="35" t="s">
        <v>169</v>
      </c>
      <c r="D74" s="71" t="s">
        <v>170</v>
      </c>
      <c r="E74" s="32">
        <f t="shared" si="21"/>
        <v>138900</v>
      </c>
      <c r="F74" s="72">
        <v>138900</v>
      </c>
      <c r="G74" s="72"/>
      <c r="H74" s="72"/>
      <c r="I74" s="72"/>
      <c r="J74" s="32">
        <f t="shared" si="22"/>
        <v>0</v>
      </c>
      <c r="K74" s="72"/>
      <c r="L74" s="72"/>
      <c r="M74" s="72"/>
      <c r="N74" s="72">
        <f t="shared" ref="N74:N78" si="24">O74</f>
        <v>0</v>
      </c>
      <c r="O74" s="72"/>
      <c r="P74" s="33">
        <f t="shared" si="15"/>
        <v>138900</v>
      </c>
    </row>
    <row r="75" spans="1:16" hidden="1" x14ac:dyDescent="0.2">
      <c r="A75" s="26"/>
      <c r="B75" s="35"/>
      <c r="C75" s="35"/>
      <c r="D75" s="73" t="s">
        <v>141</v>
      </c>
      <c r="E75" s="32">
        <f t="shared" si="21"/>
        <v>0</v>
      </c>
      <c r="F75" s="72"/>
      <c r="G75" s="72"/>
      <c r="H75" s="72"/>
      <c r="I75" s="72"/>
      <c r="J75" s="32">
        <f t="shared" si="22"/>
        <v>0</v>
      </c>
      <c r="K75" s="72"/>
      <c r="L75" s="72"/>
      <c r="M75" s="72"/>
      <c r="N75" s="72">
        <f t="shared" si="24"/>
        <v>0</v>
      </c>
      <c r="O75" s="72"/>
      <c r="P75" s="33">
        <f t="shared" si="15"/>
        <v>0</v>
      </c>
    </row>
    <row r="76" spans="1:16" x14ac:dyDescent="0.2">
      <c r="A76" s="26" t="s">
        <v>171</v>
      </c>
      <c r="B76" s="35" t="s">
        <v>172</v>
      </c>
      <c r="C76" s="35"/>
      <c r="D76" s="109" t="s">
        <v>173</v>
      </c>
      <c r="E76" s="32">
        <f t="shared" si="21"/>
        <v>8723400</v>
      </c>
      <c r="F76" s="72">
        <f>F77+F78+F80</f>
        <v>8723400</v>
      </c>
      <c r="G76" s="72">
        <f>G77+G78+G80</f>
        <v>0</v>
      </c>
      <c r="H76" s="72">
        <f>H77+H78+H80</f>
        <v>0</v>
      </c>
      <c r="I76" s="72">
        <f>I77+I78+I80</f>
        <v>0</v>
      </c>
      <c r="J76" s="32">
        <f t="shared" si="22"/>
        <v>0</v>
      </c>
      <c r="K76" s="72">
        <f>K77+K78+K80</f>
        <v>0</v>
      </c>
      <c r="L76" s="72">
        <f>L77+L78+L80</f>
        <v>0</v>
      </c>
      <c r="M76" s="72">
        <f>M77+M78+M80</f>
        <v>0</v>
      </c>
      <c r="N76" s="72">
        <f t="shared" si="24"/>
        <v>0</v>
      </c>
      <c r="O76" s="72">
        <f>O77+O78+O80</f>
        <v>0</v>
      </c>
      <c r="P76" s="33">
        <f t="shared" si="15"/>
        <v>8723400</v>
      </c>
    </row>
    <row r="77" spans="1:16" s="44" customFormat="1" x14ac:dyDescent="0.2">
      <c r="A77" s="38" t="s">
        <v>174</v>
      </c>
      <c r="B77" s="39" t="s">
        <v>175</v>
      </c>
      <c r="C77" s="39" t="s">
        <v>176</v>
      </c>
      <c r="D77" s="54" t="s">
        <v>177</v>
      </c>
      <c r="E77" s="55">
        <f t="shared" si="21"/>
        <v>800000</v>
      </c>
      <c r="F77" s="41">
        <v>800000</v>
      </c>
      <c r="G77" s="41"/>
      <c r="H77" s="41"/>
      <c r="I77" s="41"/>
      <c r="J77" s="32">
        <f t="shared" si="22"/>
        <v>0</v>
      </c>
      <c r="K77" s="41"/>
      <c r="L77" s="41"/>
      <c r="M77" s="41"/>
      <c r="N77" s="74">
        <f t="shared" si="24"/>
        <v>0</v>
      </c>
      <c r="O77" s="41"/>
      <c r="P77" s="33">
        <f t="shared" si="15"/>
        <v>800000</v>
      </c>
    </row>
    <row r="78" spans="1:16" s="44" customFormat="1" x14ac:dyDescent="0.2">
      <c r="A78" s="38" t="s">
        <v>178</v>
      </c>
      <c r="B78" s="39" t="s">
        <v>179</v>
      </c>
      <c r="C78" s="39" t="s">
        <v>176</v>
      </c>
      <c r="D78" s="54" t="s">
        <v>180</v>
      </c>
      <c r="E78" s="55">
        <f t="shared" si="21"/>
        <v>2310531</v>
      </c>
      <c r="F78" s="41">
        <v>2310531</v>
      </c>
      <c r="G78" s="41"/>
      <c r="H78" s="41"/>
      <c r="I78" s="41"/>
      <c r="J78" s="32">
        <f t="shared" si="22"/>
        <v>0</v>
      </c>
      <c r="K78" s="41"/>
      <c r="L78" s="41"/>
      <c r="M78" s="41"/>
      <c r="N78" s="74">
        <f t="shared" si="24"/>
        <v>0</v>
      </c>
      <c r="O78" s="41"/>
      <c r="P78" s="33">
        <f t="shared" si="15"/>
        <v>2310531</v>
      </c>
    </row>
    <row r="79" spans="1:16" s="44" customFormat="1" hidden="1" x14ac:dyDescent="0.2">
      <c r="A79" s="38"/>
      <c r="B79" s="39"/>
      <c r="C79" s="39"/>
      <c r="D79" s="54" t="s">
        <v>141</v>
      </c>
      <c r="E79" s="55"/>
      <c r="F79" s="41"/>
      <c r="G79" s="41"/>
      <c r="H79" s="41"/>
      <c r="I79" s="41"/>
      <c r="J79" s="32"/>
      <c r="K79" s="41"/>
      <c r="L79" s="41"/>
      <c r="M79" s="41"/>
      <c r="N79" s="74"/>
      <c r="O79" s="41"/>
      <c r="P79" s="33"/>
    </row>
    <row r="80" spans="1:16" s="44" customFormat="1" x14ac:dyDescent="0.2">
      <c r="A80" s="38" t="s">
        <v>181</v>
      </c>
      <c r="B80" s="39" t="s">
        <v>182</v>
      </c>
      <c r="C80" s="39" t="s">
        <v>176</v>
      </c>
      <c r="D80" s="54" t="s">
        <v>183</v>
      </c>
      <c r="E80" s="55">
        <f t="shared" ref="E80:E85" si="25">F80+I80</f>
        <v>5612869</v>
      </c>
      <c r="F80" s="41">
        <v>5612869</v>
      </c>
      <c r="G80" s="41"/>
      <c r="H80" s="41"/>
      <c r="I80" s="41"/>
      <c r="J80" s="32">
        <f>K80+N80</f>
        <v>0</v>
      </c>
      <c r="K80" s="41"/>
      <c r="L80" s="41"/>
      <c r="M80" s="41"/>
      <c r="N80" s="74">
        <f>O80</f>
        <v>0</v>
      </c>
      <c r="O80" s="41"/>
      <c r="P80" s="33">
        <f>E80+J80</f>
        <v>5612869</v>
      </c>
    </row>
    <row r="81" spans="1:16" s="44" customFormat="1" hidden="1" x14ac:dyDescent="0.2">
      <c r="A81" s="38"/>
      <c r="B81" s="39"/>
      <c r="C81" s="39"/>
      <c r="D81" s="54" t="s">
        <v>141</v>
      </c>
      <c r="E81" s="55">
        <f t="shared" si="25"/>
        <v>0</v>
      </c>
      <c r="F81" s="41"/>
      <c r="G81" s="41"/>
      <c r="H81" s="41"/>
      <c r="I81" s="41"/>
      <c r="J81" s="32"/>
      <c r="K81" s="41"/>
      <c r="L81" s="41"/>
      <c r="M81" s="41"/>
      <c r="N81" s="74"/>
      <c r="O81" s="41"/>
      <c r="P81" s="33"/>
    </row>
    <row r="82" spans="1:16" x14ac:dyDescent="0.2">
      <c r="A82" s="26" t="s">
        <v>184</v>
      </c>
      <c r="B82" s="35" t="s">
        <v>185</v>
      </c>
      <c r="C82" s="35"/>
      <c r="D82" s="71" t="s">
        <v>186</v>
      </c>
      <c r="E82" s="32">
        <f t="shared" si="25"/>
        <v>8915700</v>
      </c>
      <c r="F82" s="72">
        <f>F83+F84</f>
        <v>8915700</v>
      </c>
      <c r="G82" s="72">
        <f>G83+G84</f>
        <v>0</v>
      </c>
      <c r="H82" s="72">
        <f>H83+H84</f>
        <v>0</v>
      </c>
      <c r="I82" s="72">
        <f>I83+I84</f>
        <v>0</v>
      </c>
      <c r="J82" s="32">
        <f t="shared" ref="J82:J85" si="26">K82+N82</f>
        <v>15200</v>
      </c>
      <c r="K82" s="72">
        <f>K83+K84</f>
        <v>15200</v>
      </c>
      <c r="L82" s="72">
        <f>L83+L84</f>
        <v>0</v>
      </c>
      <c r="M82" s="72">
        <f>M83+M84</f>
        <v>0</v>
      </c>
      <c r="N82" s="72">
        <f t="shared" ref="N82:N85" si="27">O82</f>
        <v>0</v>
      </c>
      <c r="O82" s="72">
        <f>O83+O84</f>
        <v>0</v>
      </c>
      <c r="P82" s="33">
        <f t="shared" ref="P82:P85" si="28">E82+J82</f>
        <v>8930900</v>
      </c>
    </row>
    <row r="83" spans="1:16" s="44" customFormat="1" x14ac:dyDescent="0.2">
      <c r="A83" s="38" t="s">
        <v>187</v>
      </c>
      <c r="B83" s="39" t="s">
        <v>188</v>
      </c>
      <c r="C83" s="39" t="s">
        <v>176</v>
      </c>
      <c r="D83" s="110" t="s">
        <v>189</v>
      </c>
      <c r="E83" s="55">
        <f t="shared" si="25"/>
        <v>3291700</v>
      </c>
      <c r="F83" s="74">
        <v>3291700</v>
      </c>
      <c r="G83" s="74"/>
      <c r="H83" s="74"/>
      <c r="I83" s="74"/>
      <c r="J83" s="55">
        <f t="shared" si="26"/>
        <v>15200</v>
      </c>
      <c r="K83" s="74">
        <v>15200</v>
      </c>
      <c r="L83" s="74"/>
      <c r="M83" s="74"/>
      <c r="N83" s="74">
        <f t="shared" si="27"/>
        <v>0</v>
      </c>
      <c r="O83" s="74"/>
      <c r="P83" s="63">
        <f t="shared" si="28"/>
        <v>3306900</v>
      </c>
    </row>
    <row r="84" spans="1:16" s="44" customFormat="1" x14ac:dyDescent="0.2">
      <c r="A84" s="38" t="s">
        <v>190</v>
      </c>
      <c r="B84" s="39" t="s">
        <v>191</v>
      </c>
      <c r="C84" s="39" t="s">
        <v>176</v>
      </c>
      <c r="D84" s="110" t="s">
        <v>192</v>
      </c>
      <c r="E84" s="55">
        <f t="shared" si="25"/>
        <v>5624000</v>
      </c>
      <c r="F84" s="74">
        <v>5624000</v>
      </c>
      <c r="G84" s="74"/>
      <c r="H84" s="74"/>
      <c r="I84" s="74"/>
      <c r="J84" s="55">
        <f t="shared" si="26"/>
        <v>0</v>
      </c>
      <c r="K84" s="74"/>
      <c r="L84" s="74"/>
      <c r="M84" s="74"/>
      <c r="N84" s="74">
        <f t="shared" si="27"/>
        <v>0</v>
      </c>
      <c r="O84" s="74"/>
      <c r="P84" s="63">
        <f t="shared" si="28"/>
        <v>5624000</v>
      </c>
    </row>
    <row r="85" spans="1:16" ht="26.25" hidden="1" customHeight="1" x14ac:dyDescent="0.2">
      <c r="A85" s="26"/>
      <c r="B85" s="35"/>
      <c r="C85" s="35"/>
      <c r="D85" s="73" t="s">
        <v>141</v>
      </c>
      <c r="E85" s="32">
        <f t="shared" si="25"/>
        <v>0</v>
      </c>
      <c r="F85" s="72"/>
      <c r="G85" s="72"/>
      <c r="H85" s="72"/>
      <c r="I85" s="72"/>
      <c r="J85" s="32">
        <f t="shared" si="26"/>
        <v>0</v>
      </c>
      <c r="K85" s="72"/>
      <c r="L85" s="72"/>
      <c r="M85" s="72"/>
      <c r="N85" s="72">
        <f t="shared" si="27"/>
        <v>0</v>
      </c>
      <c r="O85" s="72"/>
      <c r="P85" s="33">
        <f t="shared" si="28"/>
        <v>0</v>
      </c>
    </row>
    <row r="86" spans="1:16" ht="25.5" x14ac:dyDescent="0.2">
      <c r="A86" s="21" t="s">
        <v>193</v>
      </c>
      <c r="B86" s="22"/>
      <c r="C86" s="23"/>
      <c r="D86" s="24" t="s">
        <v>194</v>
      </c>
      <c r="E86" s="58">
        <f t="shared" ref="E86:P86" si="29">E87</f>
        <v>542206581</v>
      </c>
      <c r="F86" s="58">
        <f t="shared" si="29"/>
        <v>542206581</v>
      </c>
      <c r="G86" s="58">
        <f t="shared" si="29"/>
        <v>21211500</v>
      </c>
      <c r="H86" s="58">
        <f t="shared" si="29"/>
        <v>1519700</v>
      </c>
      <c r="I86" s="58">
        <f t="shared" si="29"/>
        <v>0</v>
      </c>
      <c r="J86" s="58">
        <f t="shared" si="29"/>
        <v>2253400</v>
      </c>
      <c r="K86" s="58">
        <f t="shared" si="29"/>
        <v>211900</v>
      </c>
      <c r="L86" s="58">
        <f t="shared" si="29"/>
        <v>14900</v>
      </c>
      <c r="M86" s="58">
        <f t="shared" si="29"/>
        <v>105200</v>
      </c>
      <c r="N86" s="58">
        <f t="shared" si="29"/>
        <v>2041500</v>
      </c>
      <c r="O86" s="58">
        <f t="shared" si="29"/>
        <v>2041500</v>
      </c>
      <c r="P86" s="58">
        <f t="shared" si="29"/>
        <v>544459981</v>
      </c>
    </row>
    <row r="87" spans="1:16" ht="25.5" x14ac:dyDescent="0.2">
      <c r="A87" s="26" t="s">
        <v>195</v>
      </c>
      <c r="B87" s="70"/>
      <c r="C87" s="23"/>
      <c r="D87" s="27" t="s">
        <v>194</v>
      </c>
      <c r="E87" s="33">
        <f t="shared" ref="E87:E104" si="30">F87+I87</f>
        <v>542206581</v>
      </c>
      <c r="F87" s="58">
        <f t="shared" ref="F87:O87" si="31">F88+F89+F96+F105+F110+F129+F141+F144+F147+F150+F151+F153+F155+F157+F159+F161</f>
        <v>542206581</v>
      </c>
      <c r="G87" s="58">
        <f t="shared" si="31"/>
        <v>21211500</v>
      </c>
      <c r="H87" s="58">
        <f t="shared" si="31"/>
        <v>1519700</v>
      </c>
      <c r="I87" s="58">
        <f t="shared" si="31"/>
        <v>0</v>
      </c>
      <c r="J87" s="58">
        <f t="shared" si="31"/>
        <v>2253400</v>
      </c>
      <c r="K87" s="58">
        <f t="shared" si="31"/>
        <v>211900</v>
      </c>
      <c r="L87" s="58">
        <f t="shared" si="31"/>
        <v>14900</v>
      </c>
      <c r="M87" s="58">
        <f t="shared" si="31"/>
        <v>105200</v>
      </c>
      <c r="N87" s="58">
        <f t="shared" si="31"/>
        <v>2041500</v>
      </c>
      <c r="O87" s="58">
        <f t="shared" si="31"/>
        <v>2041500</v>
      </c>
      <c r="P87" s="33">
        <f t="shared" ref="P87:P104" si="32">E87+J87</f>
        <v>544459981</v>
      </c>
    </row>
    <row r="88" spans="1:16" s="34" customFormat="1" ht="25.5" x14ac:dyDescent="0.2">
      <c r="A88" s="26" t="s">
        <v>196</v>
      </c>
      <c r="B88" s="30" t="s">
        <v>97</v>
      </c>
      <c r="C88" s="30" t="s">
        <v>28</v>
      </c>
      <c r="D88" s="56" t="s">
        <v>98</v>
      </c>
      <c r="E88" s="32">
        <f t="shared" si="30"/>
        <v>17238100</v>
      </c>
      <c r="F88" s="72">
        <v>17238100</v>
      </c>
      <c r="G88" s="72">
        <v>13105500</v>
      </c>
      <c r="H88" s="72">
        <v>292300</v>
      </c>
      <c r="I88" s="72"/>
      <c r="J88" s="32">
        <f>K88+N88</f>
        <v>574000</v>
      </c>
      <c r="K88" s="72"/>
      <c r="L88" s="72"/>
      <c r="M88" s="72"/>
      <c r="N88" s="72">
        <f>O88</f>
        <v>574000</v>
      </c>
      <c r="O88" s="72">
        <v>574000</v>
      </c>
      <c r="P88" s="33">
        <f t="shared" si="32"/>
        <v>17812100</v>
      </c>
    </row>
    <row r="89" spans="1:16" s="34" customFormat="1" ht="38.25" x14ac:dyDescent="0.2">
      <c r="A89" s="26" t="s">
        <v>197</v>
      </c>
      <c r="B89" s="111" t="s">
        <v>198</v>
      </c>
      <c r="C89" s="50"/>
      <c r="D89" s="36" t="s">
        <v>199</v>
      </c>
      <c r="E89" s="32">
        <f t="shared" si="30"/>
        <v>287349794</v>
      </c>
      <c r="F89" s="72">
        <f t="shared" ref="F89:O89" si="33">F90+F92</f>
        <v>287349794</v>
      </c>
      <c r="G89" s="72">
        <f t="shared" si="33"/>
        <v>0</v>
      </c>
      <c r="H89" s="72">
        <f t="shared" si="33"/>
        <v>0</v>
      </c>
      <c r="I89" s="72">
        <f t="shared" si="33"/>
        <v>0</v>
      </c>
      <c r="J89" s="72">
        <f t="shared" si="33"/>
        <v>0</v>
      </c>
      <c r="K89" s="72">
        <f t="shared" si="33"/>
        <v>0</v>
      </c>
      <c r="L89" s="72">
        <f t="shared" si="33"/>
        <v>0</v>
      </c>
      <c r="M89" s="72">
        <f t="shared" si="33"/>
        <v>0</v>
      </c>
      <c r="N89" s="72">
        <f t="shared" si="33"/>
        <v>0</v>
      </c>
      <c r="O89" s="72">
        <f t="shared" si="33"/>
        <v>0</v>
      </c>
      <c r="P89" s="33">
        <f t="shared" si="32"/>
        <v>287349794</v>
      </c>
    </row>
    <row r="90" spans="1:16" s="115" customFormat="1" ht="25.5" x14ac:dyDescent="0.2">
      <c r="A90" s="38" t="s">
        <v>200</v>
      </c>
      <c r="B90" s="112" t="s">
        <v>201</v>
      </c>
      <c r="C90" s="113" t="s">
        <v>35</v>
      </c>
      <c r="D90" s="114" t="s">
        <v>202</v>
      </c>
      <c r="E90" s="32">
        <f t="shared" si="30"/>
        <v>30716194</v>
      </c>
      <c r="F90" s="74">
        <v>30716194</v>
      </c>
      <c r="G90" s="74"/>
      <c r="H90" s="74"/>
      <c r="I90" s="74"/>
      <c r="J90" s="32">
        <f t="shared" ref="J90:J104" si="34">K90+N90</f>
        <v>0</v>
      </c>
      <c r="K90" s="74"/>
      <c r="L90" s="74"/>
      <c r="M90" s="74"/>
      <c r="N90" s="74"/>
      <c r="O90" s="74"/>
      <c r="P90" s="33">
        <f t="shared" si="32"/>
        <v>30716194</v>
      </c>
    </row>
    <row r="91" spans="1:16" s="117" customFormat="1" ht="66.75" customHeight="1" x14ac:dyDescent="0.2">
      <c r="A91" s="26"/>
      <c r="B91" s="111"/>
      <c r="C91" s="116"/>
      <c r="D91" s="36" t="s">
        <v>203</v>
      </c>
      <c r="E91" s="32">
        <f t="shared" si="30"/>
        <v>30716194</v>
      </c>
      <c r="F91" s="72">
        <f>F90</f>
        <v>30716194</v>
      </c>
      <c r="G91" s="72"/>
      <c r="H91" s="72"/>
      <c r="I91" s="72"/>
      <c r="J91" s="32">
        <f t="shared" si="34"/>
        <v>0</v>
      </c>
      <c r="K91" s="72"/>
      <c r="L91" s="72"/>
      <c r="M91" s="72"/>
      <c r="N91" s="72"/>
      <c r="O91" s="72"/>
      <c r="P91" s="33">
        <f t="shared" si="32"/>
        <v>30716194</v>
      </c>
    </row>
    <row r="92" spans="1:16" s="115" customFormat="1" ht="25.5" x14ac:dyDescent="0.2">
      <c r="A92" s="38" t="s">
        <v>204</v>
      </c>
      <c r="B92" s="112" t="s">
        <v>205</v>
      </c>
      <c r="C92" s="113" t="s">
        <v>42</v>
      </c>
      <c r="D92" s="118" t="s">
        <v>206</v>
      </c>
      <c r="E92" s="32">
        <f t="shared" si="30"/>
        <v>256633600</v>
      </c>
      <c r="F92" s="74">
        <v>256633600</v>
      </c>
      <c r="G92" s="74"/>
      <c r="H92" s="74"/>
      <c r="I92" s="74"/>
      <c r="J92" s="32">
        <f t="shared" si="34"/>
        <v>0</v>
      </c>
      <c r="K92" s="74"/>
      <c r="L92" s="74"/>
      <c r="M92" s="74"/>
      <c r="N92" s="74"/>
      <c r="O92" s="74"/>
      <c r="P92" s="33">
        <f t="shared" si="32"/>
        <v>256633600</v>
      </c>
    </row>
    <row r="93" spans="1:16" s="117" customFormat="1" ht="67.5" customHeight="1" x14ac:dyDescent="0.2">
      <c r="A93" s="26"/>
      <c r="B93" s="111"/>
      <c r="C93" s="116"/>
      <c r="D93" s="36" t="s">
        <v>203</v>
      </c>
      <c r="E93" s="32">
        <f t="shared" si="30"/>
        <v>256633600</v>
      </c>
      <c r="F93" s="72">
        <f>F92</f>
        <v>256633600</v>
      </c>
      <c r="G93" s="72"/>
      <c r="H93" s="72"/>
      <c r="I93" s="72"/>
      <c r="J93" s="32">
        <f t="shared" si="34"/>
        <v>0</v>
      </c>
      <c r="K93" s="72"/>
      <c r="L93" s="72"/>
      <c r="M93" s="72"/>
      <c r="N93" s="72"/>
      <c r="O93" s="72"/>
      <c r="P93" s="33">
        <f t="shared" si="32"/>
        <v>256633600</v>
      </c>
    </row>
    <row r="94" spans="1:16" s="34" customFormat="1" ht="25.5" hidden="1" x14ac:dyDescent="0.2">
      <c r="A94" s="119">
        <v>1513017</v>
      </c>
      <c r="B94" s="120" t="s">
        <v>207</v>
      </c>
      <c r="C94" s="50" t="s">
        <v>42</v>
      </c>
      <c r="D94" s="121" t="s">
        <v>208</v>
      </c>
      <c r="E94" s="32">
        <f t="shared" si="30"/>
        <v>0</v>
      </c>
      <c r="F94" s="72"/>
      <c r="G94" s="72"/>
      <c r="H94" s="72"/>
      <c r="I94" s="72"/>
      <c r="J94" s="96">
        <f t="shared" si="34"/>
        <v>0</v>
      </c>
      <c r="K94" s="72"/>
      <c r="L94" s="72"/>
      <c r="M94" s="72"/>
      <c r="N94" s="72"/>
      <c r="O94" s="72"/>
      <c r="P94" s="33">
        <f t="shared" si="32"/>
        <v>0</v>
      </c>
    </row>
    <row r="95" spans="1:16" s="34" customFormat="1" ht="51" hidden="1" x14ac:dyDescent="0.2">
      <c r="A95" s="119"/>
      <c r="B95" s="120"/>
      <c r="C95" s="50"/>
      <c r="D95" s="122" t="s">
        <v>209</v>
      </c>
      <c r="E95" s="32">
        <f t="shared" si="30"/>
        <v>0</v>
      </c>
      <c r="F95" s="72"/>
      <c r="G95" s="72"/>
      <c r="H95" s="72"/>
      <c r="I95" s="72"/>
      <c r="J95" s="96">
        <f t="shared" si="34"/>
        <v>0</v>
      </c>
      <c r="K95" s="72"/>
      <c r="L95" s="72"/>
      <c r="M95" s="72"/>
      <c r="N95" s="72"/>
      <c r="O95" s="72"/>
      <c r="P95" s="33">
        <f t="shared" si="32"/>
        <v>0</v>
      </c>
    </row>
    <row r="96" spans="1:16" s="34" customFormat="1" ht="25.5" x14ac:dyDescent="0.2">
      <c r="A96" s="26" t="s">
        <v>210</v>
      </c>
      <c r="B96" s="111" t="s">
        <v>211</v>
      </c>
      <c r="C96" s="50"/>
      <c r="D96" s="36" t="s">
        <v>212</v>
      </c>
      <c r="E96" s="32">
        <f t="shared" si="30"/>
        <v>2500000</v>
      </c>
      <c r="F96" s="72">
        <f>F97+F99+F101</f>
        <v>2500000</v>
      </c>
      <c r="G96" s="72">
        <f>G97+G99+G101</f>
        <v>0</v>
      </c>
      <c r="H96" s="72">
        <f>H97+H99+H101</f>
        <v>0</v>
      </c>
      <c r="I96" s="72">
        <f>I97+I99+I101</f>
        <v>0</v>
      </c>
      <c r="J96" s="32">
        <f t="shared" si="34"/>
        <v>0</v>
      </c>
      <c r="K96" s="72">
        <f>K97+K99+K101</f>
        <v>0</v>
      </c>
      <c r="L96" s="72">
        <f>L97+L99+L101</f>
        <v>0</v>
      </c>
      <c r="M96" s="72">
        <f>M97+M99+M101</f>
        <v>0</v>
      </c>
      <c r="N96" s="72">
        <f>N97+N99+N101</f>
        <v>0</v>
      </c>
      <c r="O96" s="72">
        <f>O97+O99+O101</f>
        <v>0</v>
      </c>
      <c r="P96" s="33">
        <f t="shared" si="32"/>
        <v>2500000</v>
      </c>
    </row>
    <row r="97" spans="1:16" s="115" customFormat="1" ht="25.5" x14ac:dyDescent="0.2">
      <c r="A97" s="38" t="s">
        <v>213</v>
      </c>
      <c r="B97" s="112" t="s">
        <v>214</v>
      </c>
      <c r="C97" s="113" t="s">
        <v>35</v>
      </c>
      <c r="D97" s="123" t="s">
        <v>215</v>
      </c>
      <c r="E97" s="32">
        <f t="shared" si="30"/>
        <v>220000</v>
      </c>
      <c r="F97" s="74">
        <v>220000</v>
      </c>
      <c r="G97" s="74"/>
      <c r="H97" s="74"/>
      <c r="I97" s="74"/>
      <c r="J97" s="32">
        <f t="shared" si="34"/>
        <v>0</v>
      </c>
      <c r="K97" s="74"/>
      <c r="L97" s="74"/>
      <c r="M97" s="74"/>
      <c r="N97" s="74"/>
      <c r="O97" s="74"/>
      <c r="P97" s="33">
        <f t="shared" si="32"/>
        <v>220000</v>
      </c>
    </row>
    <row r="98" spans="1:16" s="34" customFormat="1" ht="42.75" customHeight="1" x14ac:dyDescent="0.2">
      <c r="A98" s="26"/>
      <c r="B98" s="111"/>
      <c r="C98" s="116"/>
      <c r="D98" s="124" t="s">
        <v>216</v>
      </c>
      <c r="E98" s="32">
        <f t="shared" si="30"/>
        <v>220000</v>
      </c>
      <c r="F98" s="72">
        <f>F97</f>
        <v>220000</v>
      </c>
      <c r="G98" s="72"/>
      <c r="H98" s="72"/>
      <c r="I98" s="72"/>
      <c r="J98" s="32">
        <f t="shared" si="34"/>
        <v>0</v>
      </c>
      <c r="K98" s="72"/>
      <c r="L98" s="72"/>
      <c r="M98" s="72"/>
      <c r="N98" s="72"/>
      <c r="O98" s="72"/>
      <c r="P98" s="33">
        <f t="shared" si="32"/>
        <v>220000</v>
      </c>
    </row>
    <row r="99" spans="1:16" s="115" customFormat="1" ht="25.5" x14ac:dyDescent="0.2">
      <c r="A99" s="38" t="s">
        <v>217</v>
      </c>
      <c r="B99" s="112" t="s">
        <v>218</v>
      </c>
      <c r="C99" s="113" t="s">
        <v>42</v>
      </c>
      <c r="D99" s="118" t="s">
        <v>219</v>
      </c>
      <c r="E99" s="32">
        <f t="shared" si="30"/>
        <v>2280000</v>
      </c>
      <c r="F99" s="74">
        <v>2280000</v>
      </c>
      <c r="G99" s="74"/>
      <c r="H99" s="74"/>
      <c r="I99" s="74"/>
      <c r="J99" s="32">
        <f t="shared" si="34"/>
        <v>0</v>
      </c>
      <c r="K99" s="74"/>
      <c r="L99" s="74"/>
      <c r="M99" s="74"/>
      <c r="N99" s="74"/>
      <c r="O99" s="74"/>
      <c r="P99" s="33">
        <f t="shared" si="32"/>
        <v>2280000</v>
      </c>
    </row>
    <row r="100" spans="1:16" s="34" customFormat="1" ht="42" customHeight="1" x14ac:dyDescent="0.2">
      <c r="A100" s="26"/>
      <c r="B100" s="111"/>
      <c r="C100" s="116"/>
      <c r="D100" s="36" t="s">
        <v>216</v>
      </c>
      <c r="E100" s="32">
        <f t="shared" si="30"/>
        <v>2280000</v>
      </c>
      <c r="F100" s="72">
        <f>F99</f>
        <v>2280000</v>
      </c>
      <c r="G100" s="72"/>
      <c r="H100" s="72"/>
      <c r="I100" s="72"/>
      <c r="J100" s="32">
        <f t="shared" si="34"/>
        <v>0</v>
      </c>
      <c r="K100" s="72"/>
      <c r="L100" s="72"/>
      <c r="M100" s="72"/>
      <c r="N100" s="72"/>
      <c r="O100" s="72"/>
      <c r="P100" s="33">
        <f t="shared" si="32"/>
        <v>2280000</v>
      </c>
    </row>
    <row r="101" spans="1:16" s="115" customFormat="1" hidden="1" x14ac:dyDescent="0.2">
      <c r="A101" s="38" t="s">
        <v>220</v>
      </c>
      <c r="B101" s="112" t="s">
        <v>221</v>
      </c>
      <c r="C101" s="113" t="s">
        <v>42</v>
      </c>
      <c r="D101" s="54" t="s">
        <v>222</v>
      </c>
      <c r="E101" s="32">
        <f t="shared" si="30"/>
        <v>0</v>
      </c>
      <c r="F101" s="74"/>
      <c r="G101" s="74"/>
      <c r="H101" s="74"/>
      <c r="I101" s="74"/>
      <c r="J101" s="32">
        <f t="shared" si="34"/>
        <v>0</v>
      </c>
      <c r="K101" s="74"/>
      <c r="L101" s="74"/>
      <c r="M101" s="74"/>
      <c r="N101" s="74"/>
      <c r="O101" s="74"/>
      <c r="P101" s="33">
        <f t="shared" si="32"/>
        <v>0</v>
      </c>
    </row>
    <row r="102" spans="1:16" s="34" customFormat="1" ht="38.25" hidden="1" x14ac:dyDescent="0.2">
      <c r="A102" s="26"/>
      <c r="B102" s="111"/>
      <c r="C102" s="116"/>
      <c r="D102" s="36" t="s">
        <v>223</v>
      </c>
      <c r="E102" s="32">
        <f t="shared" si="30"/>
        <v>0</v>
      </c>
      <c r="F102" s="72">
        <f>F101</f>
        <v>0</v>
      </c>
      <c r="G102" s="72"/>
      <c r="H102" s="72"/>
      <c r="I102" s="72"/>
      <c r="J102" s="32">
        <f t="shared" si="34"/>
        <v>0</v>
      </c>
      <c r="K102" s="72"/>
      <c r="L102" s="72"/>
      <c r="M102" s="72"/>
      <c r="N102" s="72"/>
      <c r="O102" s="72"/>
      <c r="P102" s="33">
        <f t="shared" si="32"/>
        <v>0</v>
      </c>
    </row>
    <row r="103" spans="1:16" s="34" customFormat="1" ht="38.25" hidden="1" x14ac:dyDescent="0.2">
      <c r="A103" s="26">
        <v>1513028</v>
      </c>
      <c r="B103" s="111" t="s">
        <v>224</v>
      </c>
      <c r="C103" s="35" t="s">
        <v>42</v>
      </c>
      <c r="D103" s="125" t="s">
        <v>225</v>
      </c>
      <c r="E103" s="32">
        <f t="shared" si="30"/>
        <v>0</v>
      </c>
      <c r="F103" s="72">
        <v>0</v>
      </c>
      <c r="G103" s="72">
        <v>0</v>
      </c>
      <c r="H103" s="72"/>
      <c r="I103" s="72"/>
      <c r="J103" s="32">
        <f t="shared" si="34"/>
        <v>0</v>
      </c>
      <c r="K103" s="72"/>
      <c r="L103" s="72"/>
      <c r="M103" s="72"/>
      <c r="N103" s="72"/>
      <c r="O103" s="72"/>
      <c r="P103" s="33">
        <f t="shared" si="32"/>
        <v>0</v>
      </c>
    </row>
    <row r="104" spans="1:16" ht="38.25" hidden="1" x14ac:dyDescent="0.2">
      <c r="A104" s="26"/>
      <c r="B104" s="70"/>
      <c r="C104" s="35"/>
      <c r="D104" s="36" t="s">
        <v>223</v>
      </c>
      <c r="E104" s="32">
        <f t="shared" si="30"/>
        <v>0</v>
      </c>
      <c r="F104" s="72">
        <f>F103</f>
        <v>0</v>
      </c>
      <c r="G104" s="72">
        <f>G103</f>
        <v>0</v>
      </c>
      <c r="H104" s="72">
        <f>H103</f>
        <v>0</v>
      </c>
      <c r="I104" s="72">
        <f>I103</f>
        <v>0</v>
      </c>
      <c r="J104" s="32">
        <f t="shared" si="34"/>
        <v>0</v>
      </c>
      <c r="K104" s="72">
        <f>K103</f>
        <v>0</v>
      </c>
      <c r="L104" s="72">
        <f>L103</f>
        <v>0</v>
      </c>
      <c r="M104" s="72">
        <f>M103</f>
        <v>0</v>
      </c>
      <c r="N104" s="72">
        <f>N103</f>
        <v>0</v>
      </c>
      <c r="O104" s="72">
        <f>O103</f>
        <v>0</v>
      </c>
      <c r="P104" s="33">
        <f t="shared" si="32"/>
        <v>0</v>
      </c>
    </row>
    <row r="105" spans="1:16" ht="38.25" x14ac:dyDescent="0.2">
      <c r="A105" s="26" t="s">
        <v>226</v>
      </c>
      <c r="B105" s="70" t="s">
        <v>227</v>
      </c>
      <c r="C105" s="35"/>
      <c r="D105" s="36" t="s">
        <v>228</v>
      </c>
      <c r="E105" s="32">
        <f t="shared" ref="E105:P105" si="35">SUM(E106:E109)</f>
        <v>25117869</v>
      </c>
      <c r="F105" s="32">
        <f t="shared" si="35"/>
        <v>25117869</v>
      </c>
      <c r="G105" s="32">
        <f t="shared" si="35"/>
        <v>0</v>
      </c>
      <c r="H105" s="32">
        <f t="shared" si="35"/>
        <v>0</v>
      </c>
      <c r="I105" s="32">
        <f t="shared" si="35"/>
        <v>0</v>
      </c>
      <c r="J105" s="32">
        <f t="shared" si="35"/>
        <v>0</v>
      </c>
      <c r="K105" s="32">
        <f t="shared" si="35"/>
        <v>0</v>
      </c>
      <c r="L105" s="32">
        <f t="shared" si="35"/>
        <v>0</v>
      </c>
      <c r="M105" s="32">
        <f t="shared" si="35"/>
        <v>0</v>
      </c>
      <c r="N105" s="32">
        <f t="shared" si="35"/>
        <v>0</v>
      </c>
      <c r="O105" s="32">
        <f t="shared" si="35"/>
        <v>0</v>
      </c>
      <c r="P105" s="33">
        <f t="shared" si="35"/>
        <v>25117869</v>
      </c>
    </row>
    <row r="106" spans="1:16" s="44" customFormat="1" x14ac:dyDescent="0.2">
      <c r="A106" s="38" t="s">
        <v>229</v>
      </c>
      <c r="B106" s="68" t="s">
        <v>230</v>
      </c>
      <c r="C106" s="39" t="s">
        <v>35</v>
      </c>
      <c r="D106" s="77" t="s">
        <v>231</v>
      </c>
      <c r="E106" s="55">
        <f t="shared" ref="E106:E130" si="36">F106+I106</f>
        <v>23017869</v>
      </c>
      <c r="F106" s="74">
        <v>23017869</v>
      </c>
      <c r="G106" s="74"/>
      <c r="H106" s="74"/>
      <c r="I106" s="74"/>
      <c r="J106" s="55">
        <f t="shared" ref="J106:J130" si="37">K106+N106</f>
        <v>0</v>
      </c>
      <c r="K106" s="74"/>
      <c r="L106" s="74"/>
      <c r="M106" s="74"/>
      <c r="N106" s="74"/>
      <c r="O106" s="74"/>
      <c r="P106" s="63">
        <f t="shared" ref="P106:P163" si="38">E106+J106</f>
        <v>23017869</v>
      </c>
    </row>
    <row r="107" spans="1:16" s="44" customFormat="1" x14ac:dyDescent="0.2">
      <c r="A107" s="38" t="s">
        <v>232</v>
      </c>
      <c r="B107" s="68" t="s">
        <v>233</v>
      </c>
      <c r="C107" s="39" t="s">
        <v>111</v>
      </c>
      <c r="D107" s="77" t="s">
        <v>234</v>
      </c>
      <c r="E107" s="55">
        <f t="shared" si="36"/>
        <v>1000000</v>
      </c>
      <c r="F107" s="74">
        <v>1000000</v>
      </c>
      <c r="G107" s="74"/>
      <c r="H107" s="74"/>
      <c r="I107" s="74"/>
      <c r="J107" s="55">
        <f t="shared" si="37"/>
        <v>0</v>
      </c>
      <c r="K107" s="74"/>
      <c r="L107" s="74"/>
      <c r="M107" s="74"/>
      <c r="N107" s="74"/>
      <c r="O107" s="74"/>
      <c r="P107" s="63">
        <f t="shared" si="38"/>
        <v>1000000</v>
      </c>
    </row>
    <row r="108" spans="1:16" s="44" customFormat="1" ht="25.5" x14ac:dyDescent="0.2">
      <c r="A108" s="38" t="s">
        <v>235</v>
      </c>
      <c r="B108" s="68" t="s">
        <v>236</v>
      </c>
      <c r="C108" s="39" t="s">
        <v>111</v>
      </c>
      <c r="D108" s="77" t="s">
        <v>237</v>
      </c>
      <c r="E108" s="55">
        <f t="shared" si="36"/>
        <v>400000</v>
      </c>
      <c r="F108" s="74">
        <v>400000</v>
      </c>
      <c r="G108" s="74"/>
      <c r="H108" s="74"/>
      <c r="I108" s="74"/>
      <c r="J108" s="55">
        <f t="shared" si="37"/>
        <v>0</v>
      </c>
      <c r="K108" s="74"/>
      <c r="L108" s="74"/>
      <c r="M108" s="74"/>
      <c r="N108" s="74"/>
      <c r="O108" s="74"/>
      <c r="P108" s="63">
        <f t="shared" si="38"/>
        <v>400000</v>
      </c>
    </row>
    <row r="109" spans="1:16" s="44" customFormat="1" ht="25.5" x14ac:dyDescent="0.2">
      <c r="A109" s="38" t="s">
        <v>238</v>
      </c>
      <c r="B109" s="68" t="s">
        <v>239</v>
      </c>
      <c r="C109" s="39" t="s">
        <v>111</v>
      </c>
      <c r="D109" s="77" t="s">
        <v>240</v>
      </c>
      <c r="E109" s="55">
        <f t="shared" si="36"/>
        <v>700000</v>
      </c>
      <c r="F109" s="74">
        <v>700000</v>
      </c>
      <c r="G109" s="74"/>
      <c r="H109" s="74"/>
      <c r="I109" s="74"/>
      <c r="J109" s="55">
        <f t="shared" si="37"/>
        <v>0</v>
      </c>
      <c r="K109" s="74"/>
      <c r="L109" s="74"/>
      <c r="M109" s="74"/>
      <c r="N109" s="74"/>
      <c r="O109" s="74"/>
      <c r="P109" s="63">
        <f t="shared" si="38"/>
        <v>700000</v>
      </c>
    </row>
    <row r="110" spans="1:16" ht="25.5" x14ac:dyDescent="0.2">
      <c r="A110" s="26" t="s">
        <v>241</v>
      </c>
      <c r="B110" s="70" t="s">
        <v>242</v>
      </c>
      <c r="C110" s="50"/>
      <c r="D110" s="100" t="s">
        <v>243</v>
      </c>
      <c r="E110" s="32">
        <f t="shared" si="36"/>
        <v>150601907</v>
      </c>
      <c r="F110" s="72">
        <f>F111+F113+F115+F117+F119+F121+F123+F125+F127</f>
        <v>150601907</v>
      </c>
      <c r="G110" s="72">
        <f>G111+G113+G115+G117+G119+G121+G123+G125+G127</f>
        <v>0</v>
      </c>
      <c r="H110" s="72">
        <f>H111+H113+H115+H117+H119+H121+H123+H125+H127</f>
        <v>0</v>
      </c>
      <c r="I110" s="72">
        <f>I111+I113+I115+I117+I119+I121+I123+I125+I127</f>
        <v>0</v>
      </c>
      <c r="J110" s="32">
        <f t="shared" si="37"/>
        <v>0</v>
      </c>
      <c r="K110" s="72">
        <f>K111+K113+K115+K117+K119+K121+K123+K125+K127</f>
        <v>0</v>
      </c>
      <c r="L110" s="72">
        <f>L111+L113+L115+L117+L119+L121+L123+L125+L127</f>
        <v>0</v>
      </c>
      <c r="M110" s="72">
        <f>M111+M113+M115+M117+M119+M121+M123+M125+M127</f>
        <v>0</v>
      </c>
      <c r="N110" s="72">
        <f>N111+N113+N115+N117+N119+N121+N123+N125+N127</f>
        <v>0</v>
      </c>
      <c r="O110" s="72">
        <f>O111+O113+O115+O117+O119+O121+O123+O125+O127</f>
        <v>0</v>
      </c>
      <c r="P110" s="33">
        <f t="shared" si="38"/>
        <v>150601907</v>
      </c>
    </row>
    <row r="111" spans="1:16" s="115" customFormat="1" x14ac:dyDescent="0.2">
      <c r="A111" s="38" t="s">
        <v>244</v>
      </c>
      <c r="B111" s="112" t="s">
        <v>245</v>
      </c>
      <c r="C111" s="126" t="s">
        <v>246</v>
      </c>
      <c r="D111" s="77" t="s">
        <v>247</v>
      </c>
      <c r="E111" s="32">
        <f t="shared" si="36"/>
        <v>1600000</v>
      </c>
      <c r="F111" s="74">
        <v>1600000</v>
      </c>
      <c r="G111" s="74"/>
      <c r="H111" s="74"/>
      <c r="I111" s="74"/>
      <c r="J111" s="32">
        <f t="shared" si="37"/>
        <v>0</v>
      </c>
      <c r="K111" s="74"/>
      <c r="L111" s="74"/>
      <c r="M111" s="74"/>
      <c r="N111" s="74"/>
      <c r="O111" s="74"/>
      <c r="P111" s="33">
        <f t="shared" si="38"/>
        <v>1600000</v>
      </c>
    </row>
    <row r="112" spans="1:16" s="34" customFormat="1" ht="114.75" x14ac:dyDescent="0.2">
      <c r="A112" s="26"/>
      <c r="B112" s="111"/>
      <c r="C112" s="50"/>
      <c r="D112" s="127" t="s">
        <v>248</v>
      </c>
      <c r="E112" s="32">
        <f t="shared" si="36"/>
        <v>1600000</v>
      </c>
      <c r="F112" s="72">
        <f>F111</f>
        <v>1600000</v>
      </c>
      <c r="G112" s="72"/>
      <c r="H112" s="72"/>
      <c r="I112" s="72"/>
      <c r="J112" s="32">
        <f t="shared" si="37"/>
        <v>0</v>
      </c>
      <c r="K112" s="72"/>
      <c r="L112" s="72"/>
      <c r="M112" s="72"/>
      <c r="N112" s="72"/>
      <c r="O112" s="72"/>
      <c r="P112" s="33">
        <f t="shared" si="38"/>
        <v>1600000</v>
      </c>
    </row>
    <row r="113" spans="1:16" s="115" customFormat="1" x14ac:dyDescent="0.2">
      <c r="A113" s="38" t="s">
        <v>249</v>
      </c>
      <c r="B113" s="112" t="s">
        <v>250</v>
      </c>
      <c r="C113" s="126" t="s">
        <v>246</v>
      </c>
      <c r="D113" s="54" t="s">
        <v>251</v>
      </c>
      <c r="E113" s="32">
        <f t="shared" si="36"/>
        <v>400000</v>
      </c>
      <c r="F113" s="74">
        <v>400000</v>
      </c>
      <c r="G113" s="74"/>
      <c r="H113" s="74"/>
      <c r="I113" s="74"/>
      <c r="J113" s="32">
        <f t="shared" si="37"/>
        <v>0</v>
      </c>
      <c r="K113" s="74"/>
      <c r="L113" s="74"/>
      <c r="M113" s="74"/>
      <c r="N113" s="74"/>
      <c r="O113" s="74"/>
      <c r="P113" s="33">
        <f t="shared" si="38"/>
        <v>400000</v>
      </c>
    </row>
    <row r="114" spans="1:16" s="34" customFormat="1" ht="114.75" x14ac:dyDescent="0.2">
      <c r="A114" s="26"/>
      <c r="B114" s="111"/>
      <c r="C114" s="50"/>
      <c r="D114" s="36" t="s">
        <v>248</v>
      </c>
      <c r="E114" s="32">
        <f t="shared" si="36"/>
        <v>400000</v>
      </c>
      <c r="F114" s="72">
        <f>F113</f>
        <v>400000</v>
      </c>
      <c r="G114" s="72"/>
      <c r="H114" s="72"/>
      <c r="I114" s="72"/>
      <c r="J114" s="32">
        <f t="shared" si="37"/>
        <v>0</v>
      </c>
      <c r="K114" s="72"/>
      <c r="L114" s="72"/>
      <c r="M114" s="72"/>
      <c r="N114" s="72"/>
      <c r="O114" s="72"/>
      <c r="P114" s="33">
        <f t="shared" si="38"/>
        <v>400000</v>
      </c>
    </row>
    <row r="115" spans="1:16" s="115" customFormat="1" x14ac:dyDescent="0.2">
      <c r="A115" s="38" t="s">
        <v>252</v>
      </c>
      <c r="B115" s="112" t="s">
        <v>253</v>
      </c>
      <c r="C115" s="126" t="s">
        <v>246</v>
      </c>
      <c r="D115" s="54" t="s">
        <v>254</v>
      </c>
      <c r="E115" s="32">
        <f t="shared" si="36"/>
        <v>78001907</v>
      </c>
      <c r="F115" s="74">
        <v>78001907</v>
      </c>
      <c r="G115" s="74"/>
      <c r="H115" s="74"/>
      <c r="I115" s="74"/>
      <c r="J115" s="32">
        <f t="shared" si="37"/>
        <v>0</v>
      </c>
      <c r="K115" s="74"/>
      <c r="L115" s="74"/>
      <c r="M115" s="74"/>
      <c r="N115" s="74"/>
      <c r="O115" s="74"/>
      <c r="P115" s="33">
        <f t="shared" si="38"/>
        <v>78001907</v>
      </c>
    </row>
    <row r="116" spans="1:16" s="34" customFormat="1" ht="114.75" x14ac:dyDescent="0.2">
      <c r="A116" s="26"/>
      <c r="B116" s="111"/>
      <c r="C116" s="50"/>
      <c r="D116" s="127" t="s">
        <v>248</v>
      </c>
      <c r="E116" s="32">
        <f t="shared" si="36"/>
        <v>78001907</v>
      </c>
      <c r="F116" s="72">
        <f>F115</f>
        <v>78001907</v>
      </c>
      <c r="G116" s="72"/>
      <c r="H116" s="72"/>
      <c r="I116" s="72"/>
      <c r="J116" s="32">
        <f t="shared" si="37"/>
        <v>0</v>
      </c>
      <c r="K116" s="72"/>
      <c r="L116" s="72"/>
      <c r="M116" s="72"/>
      <c r="N116" s="72"/>
      <c r="O116" s="72"/>
      <c r="P116" s="33">
        <f t="shared" si="38"/>
        <v>78001907</v>
      </c>
    </row>
    <row r="117" spans="1:16" s="115" customFormat="1" x14ac:dyDescent="0.2">
      <c r="A117" s="38" t="s">
        <v>255</v>
      </c>
      <c r="B117" s="112" t="s">
        <v>256</v>
      </c>
      <c r="C117" s="126" t="s">
        <v>246</v>
      </c>
      <c r="D117" s="128" t="s">
        <v>257</v>
      </c>
      <c r="E117" s="32">
        <f t="shared" si="36"/>
        <v>12000000</v>
      </c>
      <c r="F117" s="74">
        <v>12000000</v>
      </c>
      <c r="G117" s="74"/>
      <c r="H117" s="74"/>
      <c r="I117" s="74"/>
      <c r="J117" s="32">
        <f t="shared" si="37"/>
        <v>0</v>
      </c>
      <c r="K117" s="74"/>
      <c r="L117" s="74"/>
      <c r="M117" s="74"/>
      <c r="N117" s="74"/>
      <c r="O117" s="74"/>
      <c r="P117" s="33">
        <f t="shared" si="38"/>
        <v>12000000</v>
      </c>
    </row>
    <row r="118" spans="1:16" s="34" customFormat="1" ht="114.75" x14ac:dyDescent="0.2">
      <c r="A118" s="26"/>
      <c r="B118" s="111"/>
      <c r="C118" s="50"/>
      <c r="D118" s="127" t="s">
        <v>248</v>
      </c>
      <c r="E118" s="32">
        <f t="shared" si="36"/>
        <v>12000000</v>
      </c>
      <c r="F118" s="72">
        <f>F117</f>
        <v>12000000</v>
      </c>
      <c r="G118" s="72"/>
      <c r="H118" s="72"/>
      <c r="I118" s="72"/>
      <c r="J118" s="32">
        <f t="shared" si="37"/>
        <v>0</v>
      </c>
      <c r="K118" s="72"/>
      <c r="L118" s="72"/>
      <c r="M118" s="72"/>
      <c r="N118" s="72"/>
      <c r="O118" s="72"/>
      <c r="P118" s="33">
        <f t="shared" si="38"/>
        <v>12000000</v>
      </c>
    </row>
    <row r="119" spans="1:16" s="115" customFormat="1" x14ac:dyDescent="0.2">
      <c r="A119" s="38" t="s">
        <v>258</v>
      </c>
      <c r="B119" s="112" t="s">
        <v>259</v>
      </c>
      <c r="C119" s="126" t="s">
        <v>246</v>
      </c>
      <c r="D119" s="77" t="s">
        <v>260</v>
      </c>
      <c r="E119" s="32">
        <f t="shared" si="36"/>
        <v>32000000</v>
      </c>
      <c r="F119" s="74">
        <v>32000000</v>
      </c>
      <c r="G119" s="74"/>
      <c r="H119" s="74"/>
      <c r="I119" s="74"/>
      <c r="J119" s="32">
        <f t="shared" si="37"/>
        <v>0</v>
      </c>
      <c r="K119" s="74"/>
      <c r="L119" s="74"/>
      <c r="M119" s="74"/>
      <c r="N119" s="74"/>
      <c r="O119" s="74"/>
      <c r="P119" s="33">
        <f t="shared" si="38"/>
        <v>32000000</v>
      </c>
    </row>
    <row r="120" spans="1:16" s="34" customFormat="1" ht="114.75" x14ac:dyDescent="0.2">
      <c r="A120" s="26"/>
      <c r="B120" s="111"/>
      <c r="C120" s="50"/>
      <c r="D120" s="127" t="s">
        <v>248</v>
      </c>
      <c r="E120" s="32">
        <f t="shared" si="36"/>
        <v>32000000</v>
      </c>
      <c r="F120" s="72">
        <f>F119</f>
        <v>32000000</v>
      </c>
      <c r="G120" s="72"/>
      <c r="H120" s="72"/>
      <c r="I120" s="72"/>
      <c r="J120" s="32">
        <f t="shared" si="37"/>
        <v>0</v>
      </c>
      <c r="K120" s="72"/>
      <c r="L120" s="72"/>
      <c r="M120" s="72"/>
      <c r="N120" s="72"/>
      <c r="O120" s="72"/>
      <c r="P120" s="33">
        <f t="shared" si="38"/>
        <v>32000000</v>
      </c>
    </row>
    <row r="121" spans="1:16" s="115" customFormat="1" x14ac:dyDescent="0.2">
      <c r="A121" s="38" t="s">
        <v>261</v>
      </c>
      <c r="B121" s="112" t="s">
        <v>262</v>
      </c>
      <c r="C121" s="126" t="s">
        <v>246</v>
      </c>
      <c r="D121" s="77" t="s">
        <v>263</v>
      </c>
      <c r="E121" s="32">
        <f t="shared" si="36"/>
        <v>600000</v>
      </c>
      <c r="F121" s="74">
        <v>600000</v>
      </c>
      <c r="G121" s="74"/>
      <c r="H121" s="74"/>
      <c r="I121" s="74"/>
      <c r="J121" s="32">
        <f t="shared" si="37"/>
        <v>0</v>
      </c>
      <c r="K121" s="74"/>
      <c r="L121" s="74"/>
      <c r="M121" s="74"/>
      <c r="N121" s="74"/>
      <c r="O121" s="74"/>
      <c r="P121" s="33">
        <f t="shared" si="38"/>
        <v>600000</v>
      </c>
    </row>
    <row r="122" spans="1:16" s="34" customFormat="1" ht="114.75" x14ac:dyDescent="0.2">
      <c r="A122" s="26"/>
      <c r="B122" s="111"/>
      <c r="C122" s="50"/>
      <c r="D122" s="127" t="s">
        <v>248</v>
      </c>
      <c r="E122" s="32">
        <f t="shared" si="36"/>
        <v>600000</v>
      </c>
      <c r="F122" s="72">
        <f>F121</f>
        <v>600000</v>
      </c>
      <c r="G122" s="72"/>
      <c r="H122" s="72"/>
      <c r="I122" s="72"/>
      <c r="J122" s="32">
        <f t="shared" si="37"/>
        <v>0</v>
      </c>
      <c r="K122" s="72"/>
      <c r="L122" s="72"/>
      <c r="M122" s="72"/>
      <c r="N122" s="72"/>
      <c r="O122" s="72"/>
      <c r="P122" s="33">
        <f t="shared" si="38"/>
        <v>600000</v>
      </c>
    </row>
    <row r="123" spans="1:16" s="115" customFormat="1" x14ac:dyDescent="0.2">
      <c r="A123" s="38" t="s">
        <v>264</v>
      </c>
      <c r="B123" s="112" t="s">
        <v>265</v>
      </c>
      <c r="C123" s="126" t="s">
        <v>246</v>
      </c>
      <c r="D123" s="129" t="s">
        <v>266</v>
      </c>
      <c r="E123" s="32">
        <f t="shared" si="36"/>
        <v>26000000</v>
      </c>
      <c r="F123" s="74">
        <v>26000000</v>
      </c>
      <c r="G123" s="74"/>
      <c r="H123" s="74"/>
      <c r="I123" s="74"/>
      <c r="J123" s="32">
        <f t="shared" si="37"/>
        <v>0</v>
      </c>
      <c r="K123" s="74"/>
      <c r="L123" s="74"/>
      <c r="M123" s="74"/>
      <c r="N123" s="74"/>
      <c r="O123" s="74"/>
      <c r="P123" s="33">
        <f t="shared" si="38"/>
        <v>26000000</v>
      </c>
    </row>
    <row r="124" spans="1:16" s="34" customFormat="1" ht="114.75" x14ac:dyDescent="0.2">
      <c r="A124" s="26"/>
      <c r="B124" s="111"/>
      <c r="C124" s="50"/>
      <c r="D124" s="127" t="s">
        <v>248</v>
      </c>
      <c r="E124" s="32">
        <f t="shared" si="36"/>
        <v>26000000</v>
      </c>
      <c r="F124" s="72">
        <f>F123</f>
        <v>26000000</v>
      </c>
      <c r="G124" s="72"/>
      <c r="H124" s="72"/>
      <c r="I124" s="72"/>
      <c r="J124" s="32">
        <f t="shared" si="37"/>
        <v>0</v>
      </c>
      <c r="K124" s="72"/>
      <c r="L124" s="72"/>
      <c r="M124" s="72"/>
      <c r="N124" s="72"/>
      <c r="O124" s="72"/>
      <c r="P124" s="33">
        <f t="shared" si="38"/>
        <v>26000000</v>
      </c>
    </row>
    <row r="125" spans="1:16" s="115" customFormat="1" hidden="1" x14ac:dyDescent="0.2">
      <c r="A125" s="38" t="s">
        <v>267</v>
      </c>
      <c r="B125" s="112" t="s">
        <v>268</v>
      </c>
      <c r="C125" s="126" t="s">
        <v>246</v>
      </c>
      <c r="D125" s="77" t="s">
        <v>269</v>
      </c>
      <c r="E125" s="32">
        <f t="shared" si="36"/>
        <v>0</v>
      </c>
      <c r="F125" s="74"/>
      <c r="G125" s="74"/>
      <c r="H125" s="74"/>
      <c r="I125" s="74"/>
      <c r="J125" s="32">
        <f t="shared" si="37"/>
        <v>0</v>
      </c>
      <c r="K125" s="74"/>
      <c r="L125" s="74"/>
      <c r="M125" s="74"/>
      <c r="N125" s="74"/>
      <c r="O125" s="74"/>
      <c r="P125" s="33">
        <f t="shared" si="38"/>
        <v>0</v>
      </c>
    </row>
    <row r="126" spans="1:16" s="34" customFormat="1" ht="114.75" hidden="1" x14ac:dyDescent="0.2">
      <c r="A126" s="26"/>
      <c r="B126" s="111"/>
      <c r="C126" s="50"/>
      <c r="D126" s="127" t="s">
        <v>248</v>
      </c>
      <c r="E126" s="32">
        <f t="shared" si="36"/>
        <v>0</v>
      </c>
      <c r="F126" s="72">
        <f>F125</f>
        <v>0</v>
      </c>
      <c r="G126" s="72"/>
      <c r="H126" s="72"/>
      <c r="I126" s="72"/>
      <c r="J126" s="32">
        <f t="shared" si="37"/>
        <v>0</v>
      </c>
      <c r="K126" s="72"/>
      <c r="L126" s="72"/>
      <c r="M126" s="72"/>
      <c r="N126" s="72"/>
      <c r="O126" s="72"/>
      <c r="P126" s="33">
        <f t="shared" si="38"/>
        <v>0</v>
      </c>
    </row>
    <row r="127" spans="1:16" s="44" customFormat="1" ht="25.5" hidden="1" x14ac:dyDescent="0.2">
      <c r="A127" s="38" t="s">
        <v>270</v>
      </c>
      <c r="B127" s="68" t="s">
        <v>271</v>
      </c>
      <c r="C127" s="126" t="s">
        <v>100</v>
      </c>
      <c r="D127" s="77" t="s">
        <v>272</v>
      </c>
      <c r="E127" s="32">
        <f t="shared" si="36"/>
        <v>0</v>
      </c>
      <c r="F127" s="74"/>
      <c r="G127" s="74"/>
      <c r="H127" s="74"/>
      <c r="I127" s="74"/>
      <c r="J127" s="32">
        <f t="shared" si="37"/>
        <v>0</v>
      </c>
      <c r="K127" s="74"/>
      <c r="L127" s="74"/>
      <c r="M127" s="74"/>
      <c r="N127" s="74"/>
      <c r="O127" s="74"/>
      <c r="P127" s="33">
        <f t="shared" si="38"/>
        <v>0</v>
      </c>
    </row>
    <row r="128" spans="1:16" ht="114.75" hidden="1" x14ac:dyDescent="0.2">
      <c r="A128" s="26"/>
      <c r="B128" s="70"/>
      <c r="C128" s="50" t="s">
        <v>273</v>
      </c>
      <c r="D128" s="127" t="s">
        <v>248</v>
      </c>
      <c r="E128" s="32">
        <f t="shared" si="36"/>
        <v>0</v>
      </c>
      <c r="F128" s="72"/>
      <c r="G128" s="72"/>
      <c r="H128" s="72"/>
      <c r="I128" s="72"/>
      <c r="J128" s="32">
        <f t="shared" si="37"/>
        <v>0</v>
      </c>
      <c r="K128" s="72"/>
      <c r="L128" s="72"/>
      <c r="M128" s="72"/>
      <c r="N128" s="72"/>
      <c r="O128" s="72"/>
      <c r="P128" s="33">
        <f t="shared" si="38"/>
        <v>0</v>
      </c>
    </row>
    <row r="129" spans="1:16" ht="76.5" x14ac:dyDescent="0.2">
      <c r="A129" s="26" t="s">
        <v>274</v>
      </c>
      <c r="B129" s="130" t="s">
        <v>275</v>
      </c>
      <c r="C129" s="50"/>
      <c r="D129" s="36" t="s">
        <v>276</v>
      </c>
      <c r="E129" s="32">
        <f t="shared" si="36"/>
        <v>41400000</v>
      </c>
      <c r="F129" s="72">
        <f>F131+F133+F135+F137+F139</f>
        <v>41400000</v>
      </c>
      <c r="G129" s="72"/>
      <c r="H129" s="72"/>
      <c r="I129" s="72"/>
      <c r="J129" s="32">
        <f t="shared" si="37"/>
        <v>0</v>
      </c>
      <c r="K129" s="72"/>
      <c r="L129" s="72"/>
      <c r="M129" s="72"/>
      <c r="N129" s="72"/>
      <c r="O129" s="72"/>
      <c r="P129" s="33">
        <f t="shared" si="38"/>
        <v>41400000</v>
      </c>
    </row>
    <row r="130" spans="1:16" hidden="1" x14ac:dyDescent="0.2">
      <c r="A130" s="26"/>
      <c r="B130" s="111"/>
      <c r="C130" s="50"/>
      <c r="D130" s="127"/>
      <c r="E130" s="32">
        <f t="shared" si="36"/>
        <v>0</v>
      </c>
      <c r="F130" s="72"/>
      <c r="G130" s="72"/>
      <c r="H130" s="72"/>
      <c r="I130" s="72"/>
      <c r="J130" s="32">
        <f t="shared" si="37"/>
        <v>0</v>
      </c>
      <c r="K130" s="72"/>
      <c r="L130" s="72"/>
      <c r="M130" s="72"/>
      <c r="N130" s="72"/>
      <c r="O130" s="72"/>
      <c r="P130" s="33">
        <f t="shared" si="38"/>
        <v>0</v>
      </c>
    </row>
    <row r="131" spans="1:16" s="44" customFormat="1" ht="25.5" x14ac:dyDescent="0.2">
      <c r="A131" s="38" t="s">
        <v>277</v>
      </c>
      <c r="B131" s="112" t="s">
        <v>278</v>
      </c>
      <c r="C131" s="126" t="s">
        <v>100</v>
      </c>
      <c r="D131" s="131" t="s">
        <v>279</v>
      </c>
      <c r="E131" s="55">
        <f t="shared" ref="E131:E140" si="39">F131+J131</f>
        <v>32000000</v>
      </c>
      <c r="F131" s="74">
        <f>F132</f>
        <v>32000000</v>
      </c>
      <c r="G131" s="74"/>
      <c r="H131" s="74"/>
      <c r="I131" s="74"/>
      <c r="J131" s="55"/>
      <c r="K131" s="74"/>
      <c r="L131" s="74"/>
      <c r="M131" s="74"/>
      <c r="N131" s="74"/>
      <c r="O131" s="74"/>
      <c r="P131" s="33">
        <f t="shared" si="38"/>
        <v>32000000</v>
      </c>
    </row>
    <row r="132" spans="1:16" s="44" customFormat="1" ht="114.75" x14ac:dyDescent="0.2">
      <c r="A132" s="38"/>
      <c r="B132" s="112"/>
      <c r="C132" s="126"/>
      <c r="D132" s="127" t="s">
        <v>248</v>
      </c>
      <c r="E132" s="32">
        <f t="shared" si="39"/>
        <v>32000000</v>
      </c>
      <c r="F132" s="72">
        <v>32000000</v>
      </c>
      <c r="G132" s="74"/>
      <c r="H132" s="74"/>
      <c r="I132" s="74"/>
      <c r="J132" s="55"/>
      <c r="K132" s="74"/>
      <c r="L132" s="74"/>
      <c r="M132" s="74"/>
      <c r="N132" s="74"/>
      <c r="O132" s="74"/>
      <c r="P132" s="33">
        <f t="shared" si="38"/>
        <v>32000000</v>
      </c>
    </row>
    <row r="133" spans="1:16" s="44" customFormat="1" ht="25.5" x14ac:dyDescent="0.2">
      <c r="A133" s="38" t="s">
        <v>280</v>
      </c>
      <c r="B133" s="112" t="s">
        <v>281</v>
      </c>
      <c r="C133" s="126" t="s">
        <v>100</v>
      </c>
      <c r="D133" s="131" t="s">
        <v>282</v>
      </c>
      <c r="E133" s="55">
        <f t="shared" si="39"/>
        <v>8000000</v>
      </c>
      <c r="F133" s="74">
        <f>F134</f>
        <v>8000000</v>
      </c>
      <c r="G133" s="74"/>
      <c r="H133" s="74"/>
      <c r="I133" s="74"/>
      <c r="J133" s="55"/>
      <c r="K133" s="74"/>
      <c r="L133" s="74"/>
      <c r="M133" s="74"/>
      <c r="N133" s="74"/>
      <c r="O133" s="74"/>
      <c r="P133" s="33">
        <f t="shared" si="38"/>
        <v>8000000</v>
      </c>
    </row>
    <row r="134" spans="1:16" s="44" customFormat="1" ht="114.75" x14ac:dyDescent="0.2">
      <c r="A134" s="38"/>
      <c r="B134" s="112"/>
      <c r="C134" s="126"/>
      <c r="D134" s="127" t="s">
        <v>248</v>
      </c>
      <c r="E134" s="32">
        <f t="shared" si="39"/>
        <v>8000000</v>
      </c>
      <c r="F134" s="72">
        <v>8000000</v>
      </c>
      <c r="G134" s="74"/>
      <c r="H134" s="74"/>
      <c r="I134" s="74"/>
      <c r="J134" s="55"/>
      <c r="K134" s="74"/>
      <c r="L134" s="74"/>
      <c r="M134" s="74"/>
      <c r="N134" s="74"/>
      <c r="O134" s="74"/>
      <c r="P134" s="33">
        <f t="shared" si="38"/>
        <v>8000000</v>
      </c>
    </row>
    <row r="135" spans="1:16" s="44" customFormat="1" ht="25.5" x14ac:dyDescent="0.2">
      <c r="A135" s="38" t="s">
        <v>283</v>
      </c>
      <c r="B135" s="112" t="s">
        <v>284</v>
      </c>
      <c r="C135" s="126" t="s">
        <v>100</v>
      </c>
      <c r="D135" s="131" t="s">
        <v>285</v>
      </c>
      <c r="E135" s="55">
        <f t="shared" si="39"/>
        <v>1200000</v>
      </c>
      <c r="F135" s="74">
        <f>F136</f>
        <v>1200000</v>
      </c>
      <c r="G135" s="74"/>
      <c r="H135" s="74"/>
      <c r="I135" s="74"/>
      <c r="J135" s="55"/>
      <c r="K135" s="74"/>
      <c r="L135" s="74"/>
      <c r="M135" s="74"/>
      <c r="N135" s="74"/>
      <c r="O135" s="74"/>
      <c r="P135" s="33">
        <f t="shared" si="38"/>
        <v>1200000</v>
      </c>
    </row>
    <row r="136" spans="1:16" s="44" customFormat="1" ht="114.75" x14ac:dyDescent="0.2">
      <c r="A136" s="38"/>
      <c r="B136" s="112"/>
      <c r="C136" s="126"/>
      <c r="D136" s="127" t="s">
        <v>248</v>
      </c>
      <c r="E136" s="32">
        <f t="shared" si="39"/>
        <v>1200000</v>
      </c>
      <c r="F136" s="72">
        <v>1200000</v>
      </c>
      <c r="G136" s="74"/>
      <c r="H136" s="74"/>
      <c r="I136" s="74"/>
      <c r="J136" s="55"/>
      <c r="K136" s="74"/>
      <c r="L136" s="74"/>
      <c r="M136" s="74"/>
      <c r="N136" s="74"/>
      <c r="O136" s="74"/>
      <c r="P136" s="33">
        <f t="shared" si="38"/>
        <v>1200000</v>
      </c>
    </row>
    <row r="137" spans="1:16" s="44" customFormat="1" ht="25.5" x14ac:dyDescent="0.2">
      <c r="A137" s="38" t="s">
        <v>286</v>
      </c>
      <c r="B137" s="112" t="s">
        <v>287</v>
      </c>
      <c r="C137" s="126" t="s">
        <v>100</v>
      </c>
      <c r="D137" s="131" t="s">
        <v>288</v>
      </c>
      <c r="E137" s="55">
        <f t="shared" si="39"/>
        <v>100000</v>
      </c>
      <c r="F137" s="74">
        <f>F138</f>
        <v>100000</v>
      </c>
      <c r="G137" s="74"/>
      <c r="H137" s="74"/>
      <c r="I137" s="74"/>
      <c r="J137" s="55"/>
      <c r="K137" s="74"/>
      <c r="L137" s="74"/>
      <c r="M137" s="74"/>
      <c r="N137" s="74"/>
      <c r="O137" s="74"/>
      <c r="P137" s="33">
        <f t="shared" si="38"/>
        <v>100000</v>
      </c>
    </row>
    <row r="138" spans="1:16" s="44" customFormat="1" ht="114.75" x14ac:dyDescent="0.2">
      <c r="A138" s="38"/>
      <c r="B138" s="112"/>
      <c r="C138" s="126"/>
      <c r="D138" s="127" t="s">
        <v>248</v>
      </c>
      <c r="E138" s="32">
        <f t="shared" si="39"/>
        <v>100000</v>
      </c>
      <c r="F138" s="72">
        <v>100000</v>
      </c>
      <c r="G138" s="74"/>
      <c r="H138" s="74"/>
      <c r="I138" s="74"/>
      <c r="J138" s="55"/>
      <c r="K138" s="74"/>
      <c r="L138" s="74"/>
      <c r="M138" s="74"/>
      <c r="N138" s="74"/>
      <c r="O138" s="74"/>
      <c r="P138" s="33">
        <f t="shared" si="38"/>
        <v>100000</v>
      </c>
    </row>
    <row r="139" spans="1:16" s="44" customFormat="1" ht="38.25" x14ac:dyDescent="0.2">
      <c r="A139" s="38" t="s">
        <v>289</v>
      </c>
      <c r="B139" s="112" t="s">
        <v>290</v>
      </c>
      <c r="C139" s="126" t="s">
        <v>100</v>
      </c>
      <c r="D139" s="131" t="s">
        <v>291</v>
      </c>
      <c r="E139" s="55">
        <f t="shared" si="39"/>
        <v>100000</v>
      </c>
      <c r="F139" s="74">
        <f>F140</f>
        <v>100000</v>
      </c>
      <c r="G139" s="74"/>
      <c r="H139" s="74"/>
      <c r="I139" s="74"/>
      <c r="J139" s="55"/>
      <c r="K139" s="74"/>
      <c r="L139" s="74"/>
      <c r="M139" s="74"/>
      <c r="N139" s="74"/>
      <c r="O139" s="74"/>
      <c r="P139" s="33">
        <f t="shared" si="38"/>
        <v>100000</v>
      </c>
    </row>
    <row r="140" spans="1:16" s="44" customFormat="1" ht="114.75" x14ac:dyDescent="0.2">
      <c r="A140" s="38"/>
      <c r="B140" s="112"/>
      <c r="C140" s="126"/>
      <c r="D140" s="127" t="s">
        <v>248</v>
      </c>
      <c r="E140" s="32">
        <f t="shared" si="39"/>
        <v>100000</v>
      </c>
      <c r="F140" s="72">
        <v>100000</v>
      </c>
      <c r="G140" s="74"/>
      <c r="H140" s="74"/>
      <c r="I140" s="74"/>
      <c r="J140" s="55"/>
      <c r="K140" s="74"/>
      <c r="L140" s="74"/>
      <c r="M140" s="74"/>
      <c r="N140" s="74"/>
      <c r="O140" s="74"/>
      <c r="P140" s="33">
        <f t="shared" si="38"/>
        <v>100000</v>
      </c>
    </row>
    <row r="141" spans="1:16" ht="25.5" x14ac:dyDescent="0.2">
      <c r="A141" s="26" t="s">
        <v>292</v>
      </c>
      <c r="B141" s="132" t="s">
        <v>293</v>
      </c>
      <c r="C141" s="132" t="s">
        <v>100</v>
      </c>
      <c r="D141" s="133" t="s">
        <v>294</v>
      </c>
      <c r="E141" s="32">
        <f t="shared" ref="E141:E152" si="40">F141+I141</f>
        <v>10010900</v>
      </c>
      <c r="F141" s="72">
        <f>SUM(F142:F143)</f>
        <v>10010900</v>
      </c>
      <c r="G141" s="72">
        <f>SUM(G142:G143)</f>
        <v>6824000</v>
      </c>
      <c r="H141" s="72">
        <f>SUM(H142:H143)</f>
        <v>1027400</v>
      </c>
      <c r="I141" s="72">
        <f>SUM(I142:I143)</f>
        <v>0</v>
      </c>
      <c r="J141" s="32">
        <f t="shared" ref="J141:J152" si="41">K141+N141</f>
        <v>1411900</v>
      </c>
      <c r="K141" s="72">
        <f>SUM(K142:K143)</f>
        <v>211900</v>
      </c>
      <c r="L141" s="72">
        <f>SUM(L142:L143)</f>
        <v>14900</v>
      </c>
      <c r="M141" s="72">
        <f>SUM(M142:M143)</f>
        <v>105200</v>
      </c>
      <c r="N141" s="72">
        <f>SUM(N142:N143)</f>
        <v>1200000</v>
      </c>
      <c r="O141" s="72">
        <f>SUM(O142:O143)</f>
        <v>1200000</v>
      </c>
      <c r="P141" s="33">
        <f t="shared" si="38"/>
        <v>11422800</v>
      </c>
    </row>
    <row r="142" spans="1:16" s="44" customFormat="1" ht="27.6" customHeight="1" x14ac:dyDescent="0.2">
      <c r="A142" s="38" t="s">
        <v>295</v>
      </c>
      <c r="B142" s="39" t="s">
        <v>296</v>
      </c>
      <c r="C142" s="39" t="s">
        <v>104</v>
      </c>
      <c r="D142" s="77" t="s">
        <v>297</v>
      </c>
      <c r="E142" s="32">
        <f t="shared" si="40"/>
        <v>6171400</v>
      </c>
      <c r="F142" s="74">
        <v>6171400</v>
      </c>
      <c r="G142" s="74">
        <v>4570000</v>
      </c>
      <c r="H142" s="74">
        <v>227400</v>
      </c>
      <c r="I142" s="74"/>
      <c r="J142" s="32">
        <f t="shared" si="41"/>
        <v>211900</v>
      </c>
      <c r="K142" s="74">
        <v>211900</v>
      </c>
      <c r="L142" s="74">
        <v>14900</v>
      </c>
      <c r="M142" s="74">
        <v>105200</v>
      </c>
      <c r="N142" s="72">
        <f t="shared" ref="N142:N143" si="42">O142</f>
        <v>0</v>
      </c>
      <c r="O142" s="74"/>
      <c r="P142" s="33">
        <f t="shared" si="38"/>
        <v>6383300</v>
      </c>
    </row>
    <row r="143" spans="1:16" s="44" customFormat="1" x14ac:dyDescent="0.2">
      <c r="A143" s="38" t="s">
        <v>298</v>
      </c>
      <c r="B143" s="39" t="s">
        <v>299</v>
      </c>
      <c r="C143" s="39" t="s">
        <v>100</v>
      </c>
      <c r="D143" s="77" t="s">
        <v>300</v>
      </c>
      <c r="E143" s="32">
        <f t="shared" si="40"/>
        <v>3839500</v>
      </c>
      <c r="F143" s="74">
        <v>3839500</v>
      </c>
      <c r="G143" s="74">
        <v>2254000</v>
      </c>
      <c r="H143" s="74">
        <v>800000</v>
      </c>
      <c r="I143" s="74"/>
      <c r="J143" s="32">
        <f t="shared" si="41"/>
        <v>1200000</v>
      </c>
      <c r="K143" s="74"/>
      <c r="L143" s="74"/>
      <c r="M143" s="74"/>
      <c r="N143" s="72">
        <f t="shared" si="42"/>
        <v>1200000</v>
      </c>
      <c r="O143" s="74">
        <v>1200000</v>
      </c>
      <c r="P143" s="33">
        <f t="shared" si="38"/>
        <v>5039500</v>
      </c>
    </row>
    <row r="144" spans="1:16" x14ac:dyDescent="0.2">
      <c r="A144" s="26" t="s">
        <v>301</v>
      </c>
      <c r="B144" s="35" t="s">
        <v>302</v>
      </c>
      <c r="C144" s="35"/>
      <c r="D144" s="52" t="s">
        <v>303</v>
      </c>
      <c r="E144" s="32">
        <f t="shared" si="40"/>
        <v>1806000</v>
      </c>
      <c r="F144" s="72">
        <f>SUM(F145:F146)</f>
        <v>1806000</v>
      </c>
      <c r="G144" s="72">
        <f>SUM(G145:G146)</f>
        <v>1240000</v>
      </c>
      <c r="H144" s="72">
        <f>SUM(H145:H146)</f>
        <v>200000</v>
      </c>
      <c r="I144" s="72">
        <f>SUM(I145:I146)</f>
        <v>0</v>
      </c>
      <c r="J144" s="32">
        <f t="shared" si="41"/>
        <v>17500</v>
      </c>
      <c r="K144" s="72">
        <f>SUM(K145:K146)</f>
        <v>0</v>
      </c>
      <c r="L144" s="72">
        <f>SUM(L145:L146)</f>
        <v>0</v>
      </c>
      <c r="M144" s="72">
        <f>SUM(M145:M146)</f>
        <v>0</v>
      </c>
      <c r="N144" s="72">
        <f>SUM(N145:N146)</f>
        <v>17500</v>
      </c>
      <c r="O144" s="72">
        <f>SUM(O145:O146)</f>
        <v>17500</v>
      </c>
      <c r="P144" s="33">
        <f t="shared" si="38"/>
        <v>1823500</v>
      </c>
    </row>
    <row r="145" spans="1:16" s="115" customFormat="1" ht="25.5" x14ac:dyDescent="0.2">
      <c r="A145" s="38" t="s">
        <v>304</v>
      </c>
      <c r="B145" s="134" t="s">
        <v>305</v>
      </c>
      <c r="C145" s="134" t="s">
        <v>246</v>
      </c>
      <c r="D145" s="135" t="s">
        <v>306</v>
      </c>
      <c r="E145" s="32">
        <f t="shared" si="40"/>
        <v>1766000</v>
      </c>
      <c r="F145" s="74">
        <v>1766000</v>
      </c>
      <c r="G145" s="74">
        <v>1240000</v>
      </c>
      <c r="H145" s="74">
        <v>200000</v>
      </c>
      <c r="I145" s="74"/>
      <c r="J145" s="32">
        <f t="shared" si="41"/>
        <v>17500</v>
      </c>
      <c r="K145" s="74"/>
      <c r="L145" s="74"/>
      <c r="M145" s="74"/>
      <c r="N145" s="72">
        <f>O145</f>
        <v>17500</v>
      </c>
      <c r="O145" s="74">
        <v>17500</v>
      </c>
      <c r="P145" s="33">
        <f t="shared" si="38"/>
        <v>1783500</v>
      </c>
    </row>
    <row r="146" spans="1:16" s="115" customFormat="1" x14ac:dyDescent="0.2">
      <c r="A146" s="38" t="s">
        <v>307</v>
      </c>
      <c r="B146" s="134" t="s">
        <v>308</v>
      </c>
      <c r="C146" s="134" t="s">
        <v>246</v>
      </c>
      <c r="D146" s="60" t="s">
        <v>309</v>
      </c>
      <c r="E146" s="32">
        <f t="shared" si="40"/>
        <v>40000</v>
      </c>
      <c r="F146" s="74">
        <v>40000</v>
      </c>
      <c r="G146" s="74"/>
      <c r="H146" s="74"/>
      <c r="I146" s="74"/>
      <c r="J146" s="32">
        <f t="shared" si="41"/>
        <v>0</v>
      </c>
      <c r="K146" s="74"/>
      <c r="L146" s="74"/>
      <c r="M146" s="74"/>
      <c r="N146" s="74"/>
      <c r="O146" s="74"/>
      <c r="P146" s="33">
        <f t="shared" si="38"/>
        <v>40000</v>
      </c>
    </row>
    <row r="147" spans="1:16" s="34" customFormat="1" x14ac:dyDescent="0.2">
      <c r="A147" s="26" t="s">
        <v>310</v>
      </c>
      <c r="B147" s="132" t="s">
        <v>311</v>
      </c>
      <c r="C147" s="132"/>
      <c r="D147" s="136" t="s">
        <v>312</v>
      </c>
      <c r="E147" s="32">
        <f t="shared" si="40"/>
        <v>180000</v>
      </c>
      <c r="F147" s="72">
        <f>F148</f>
        <v>180000</v>
      </c>
      <c r="G147" s="72">
        <f>G148</f>
        <v>0</v>
      </c>
      <c r="H147" s="72">
        <f>H148</f>
        <v>0</v>
      </c>
      <c r="I147" s="72">
        <f>I148</f>
        <v>0</v>
      </c>
      <c r="J147" s="32">
        <f t="shared" si="41"/>
        <v>0</v>
      </c>
      <c r="K147" s="72">
        <f>K148</f>
        <v>0</v>
      </c>
      <c r="L147" s="72">
        <f>L148</f>
        <v>0</v>
      </c>
      <c r="M147" s="72">
        <f>M148</f>
        <v>0</v>
      </c>
      <c r="N147" s="72">
        <f>N148</f>
        <v>0</v>
      </c>
      <c r="O147" s="72">
        <f>O148</f>
        <v>0</v>
      </c>
      <c r="P147" s="33">
        <f t="shared" si="38"/>
        <v>180000</v>
      </c>
    </row>
    <row r="148" spans="1:16" s="115" customFormat="1" ht="15.75" x14ac:dyDescent="0.25">
      <c r="A148" s="38" t="s">
        <v>313</v>
      </c>
      <c r="B148" s="134" t="s">
        <v>314</v>
      </c>
      <c r="C148" s="134" t="s">
        <v>246</v>
      </c>
      <c r="D148" s="137" t="s">
        <v>315</v>
      </c>
      <c r="E148" s="55">
        <f t="shared" si="40"/>
        <v>180000</v>
      </c>
      <c r="F148" s="74">
        <v>180000</v>
      </c>
      <c r="G148" s="74"/>
      <c r="H148" s="74"/>
      <c r="I148" s="74"/>
      <c r="J148" s="55">
        <f t="shared" si="41"/>
        <v>0</v>
      </c>
      <c r="K148" s="74"/>
      <c r="L148" s="74"/>
      <c r="M148" s="74"/>
      <c r="N148" s="74"/>
      <c r="O148" s="74"/>
      <c r="P148" s="63">
        <f t="shared" si="38"/>
        <v>180000</v>
      </c>
    </row>
    <row r="149" spans="1:16" hidden="1" x14ac:dyDescent="0.2">
      <c r="A149" s="26">
        <v>1513500</v>
      </c>
      <c r="B149" s="35" t="s">
        <v>316</v>
      </c>
      <c r="C149" s="35" t="s">
        <v>246</v>
      </c>
      <c r="D149" s="36" t="s">
        <v>68</v>
      </c>
      <c r="E149" s="32">
        <f t="shared" si="40"/>
        <v>0</v>
      </c>
      <c r="F149" s="72"/>
      <c r="G149" s="72"/>
      <c r="H149" s="72"/>
      <c r="I149" s="72"/>
      <c r="J149" s="32">
        <f t="shared" si="41"/>
        <v>0</v>
      </c>
      <c r="K149" s="72"/>
      <c r="L149" s="72"/>
      <c r="M149" s="72"/>
      <c r="N149" s="72"/>
      <c r="O149" s="72"/>
      <c r="P149" s="33">
        <f t="shared" si="38"/>
        <v>0</v>
      </c>
    </row>
    <row r="150" spans="1:16" ht="38.25" x14ac:dyDescent="0.2">
      <c r="A150" s="26" t="s">
        <v>317</v>
      </c>
      <c r="B150" s="132" t="s">
        <v>318</v>
      </c>
      <c r="C150" s="132" t="s">
        <v>246</v>
      </c>
      <c r="D150" s="133" t="s">
        <v>319</v>
      </c>
      <c r="E150" s="32">
        <f t="shared" si="40"/>
        <v>700000</v>
      </c>
      <c r="F150" s="72">
        <v>700000</v>
      </c>
      <c r="G150" s="72"/>
      <c r="H150" s="72"/>
      <c r="I150" s="72"/>
      <c r="J150" s="32">
        <f t="shared" si="41"/>
        <v>0</v>
      </c>
      <c r="K150" s="72"/>
      <c r="L150" s="72"/>
      <c r="M150" s="72"/>
      <c r="N150" s="72"/>
      <c r="O150" s="72"/>
      <c r="P150" s="33">
        <f t="shared" si="38"/>
        <v>700000</v>
      </c>
    </row>
    <row r="151" spans="1:16" ht="43.5" customHeight="1" x14ac:dyDescent="0.2">
      <c r="A151" s="26" t="s">
        <v>320</v>
      </c>
      <c r="B151" s="35" t="s">
        <v>321</v>
      </c>
      <c r="C151" s="35" t="s">
        <v>100</v>
      </c>
      <c r="D151" s="36" t="s">
        <v>322</v>
      </c>
      <c r="E151" s="32">
        <f t="shared" si="40"/>
        <v>1298900</v>
      </c>
      <c r="F151" s="72">
        <v>1298900</v>
      </c>
      <c r="G151" s="72">
        <f>SUM(G152)</f>
        <v>0</v>
      </c>
      <c r="H151" s="72">
        <f>SUM(H152)</f>
        <v>0</v>
      </c>
      <c r="I151" s="72">
        <f>SUM(I152)</f>
        <v>0</v>
      </c>
      <c r="J151" s="32">
        <f t="shared" si="41"/>
        <v>0</v>
      </c>
      <c r="K151" s="72">
        <f>SUM(K152)</f>
        <v>0</v>
      </c>
      <c r="L151" s="72">
        <f>SUM(L152)</f>
        <v>0</v>
      </c>
      <c r="M151" s="72">
        <f>SUM(M152)</f>
        <v>0</v>
      </c>
      <c r="N151" s="72">
        <f>SUM(N152)</f>
        <v>0</v>
      </c>
      <c r="O151" s="72">
        <f>SUM(O152)</f>
        <v>0</v>
      </c>
      <c r="P151" s="33">
        <f t="shared" si="38"/>
        <v>1298900</v>
      </c>
    </row>
    <row r="152" spans="1:16" s="44" customFormat="1" ht="28.9" hidden="1" customHeight="1" x14ac:dyDescent="0.2">
      <c r="A152" s="38" t="s">
        <v>323</v>
      </c>
      <c r="B152" s="39" t="s">
        <v>324</v>
      </c>
      <c r="C152" s="39" t="s">
        <v>100</v>
      </c>
      <c r="D152" s="77" t="s">
        <v>297</v>
      </c>
      <c r="E152" s="32">
        <f t="shared" si="40"/>
        <v>0</v>
      </c>
      <c r="F152" s="74"/>
      <c r="G152" s="74"/>
      <c r="H152" s="74"/>
      <c r="I152" s="74"/>
      <c r="J152" s="32">
        <f t="shared" si="41"/>
        <v>0</v>
      </c>
      <c r="K152" s="74"/>
      <c r="L152" s="74"/>
      <c r="M152" s="74"/>
      <c r="N152" s="74"/>
      <c r="O152" s="74"/>
      <c r="P152" s="33">
        <f t="shared" si="38"/>
        <v>0</v>
      </c>
    </row>
    <row r="153" spans="1:16" s="34" customFormat="1" x14ac:dyDescent="0.2">
      <c r="A153" s="26" t="s">
        <v>325</v>
      </c>
      <c r="B153" s="35" t="s">
        <v>31</v>
      </c>
      <c r="C153" s="35"/>
      <c r="D153" s="36" t="s">
        <v>32</v>
      </c>
      <c r="E153" s="32">
        <f t="shared" ref="E153:O153" si="43">E154</f>
        <v>199600</v>
      </c>
      <c r="F153" s="32">
        <f t="shared" si="43"/>
        <v>199600</v>
      </c>
      <c r="G153" s="32">
        <f t="shared" si="43"/>
        <v>0</v>
      </c>
      <c r="H153" s="32">
        <f t="shared" si="43"/>
        <v>0</v>
      </c>
      <c r="I153" s="32">
        <f t="shared" si="43"/>
        <v>0</v>
      </c>
      <c r="J153" s="32">
        <f t="shared" si="43"/>
        <v>0</v>
      </c>
      <c r="K153" s="32">
        <f t="shared" si="43"/>
        <v>0</v>
      </c>
      <c r="L153" s="32">
        <f t="shared" si="43"/>
        <v>0</v>
      </c>
      <c r="M153" s="32">
        <f t="shared" si="43"/>
        <v>0</v>
      </c>
      <c r="N153" s="32">
        <f t="shared" si="43"/>
        <v>0</v>
      </c>
      <c r="O153" s="32">
        <f t="shared" si="43"/>
        <v>0</v>
      </c>
      <c r="P153" s="33">
        <f t="shared" si="38"/>
        <v>199600</v>
      </c>
    </row>
    <row r="154" spans="1:16" s="44" customFormat="1" ht="25.5" x14ac:dyDescent="0.2">
      <c r="A154" s="38" t="s">
        <v>326</v>
      </c>
      <c r="B154" s="39" t="s">
        <v>34</v>
      </c>
      <c r="C154" s="39" t="s">
        <v>35</v>
      </c>
      <c r="D154" s="138" t="s">
        <v>36</v>
      </c>
      <c r="E154" s="32">
        <f t="shared" ref="E154:E160" si="44">F154+I154</f>
        <v>199600</v>
      </c>
      <c r="F154" s="74">
        <v>199600</v>
      </c>
      <c r="G154" s="74"/>
      <c r="H154" s="74"/>
      <c r="I154" s="74"/>
      <c r="J154" s="32">
        <f t="shared" ref="J154:J156" si="45">K154+N154</f>
        <v>0</v>
      </c>
      <c r="K154" s="74"/>
      <c r="L154" s="74"/>
      <c r="M154" s="74"/>
      <c r="N154" s="74"/>
      <c r="O154" s="74"/>
      <c r="P154" s="33">
        <f t="shared" si="38"/>
        <v>199600</v>
      </c>
    </row>
    <row r="155" spans="1:16" x14ac:dyDescent="0.2">
      <c r="A155" s="26" t="s">
        <v>327</v>
      </c>
      <c r="B155" s="50" t="s">
        <v>328</v>
      </c>
      <c r="C155" s="50" t="s">
        <v>329</v>
      </c>
      <c r="D155" s="100" t="s">
        <v>330</v>
      </c>
      <c r="E155" s="32">
        <f t="shared" si="44"/>
        <v>100000</v>
      </c>
      <c r="F155" s="72">
        <v>100000</v>
      </c>
      <c r="G155" s="72">
        <v>42000</v>
      </c>
      <c r="H155" s="72"/>
      <c r="I155" s="72"/>
      <c r="J155" s="32">
        <f t="shared" si="45"/>
        <v>0</v>
      </c>
      <c r="K155" s="72"/>
      <c r="L155" s="72"/>
      <c r="M155" s="72"/>
      <c r="N155" s="72"/>
      <c r="O155" s="72"/>
      <c r="P155" s="33">
        <f t="shared" si="38"/>
        <v>100000</v>
      </c>
    </row>
    <row r="156" spans="1:16" hidden="1" x14ac:dyDescent="0.2">
      <c r="A156" s="26">
        <v>1518600</v>
      </c>
      <c r="B156" s="139" t="s">
        <v>66</v>
      </c>
      <c r="C156" s="140" t="s">
        <v>67</v>
      </c>
      <c r="D156" s="124" t="s">
        <v>68</v>
      </c>
      <c r="E156" s="32">
        <f t="shared" si="44"/>
        <v>0</v>
      </c>
      <c r="F156" s="72"/>
      <c r="G156" s="72"/>
      <c r="H156" s="72"/>
      <c r="I156" s="72"/>
      <c r="J156" s="32">
        <f t="shared" si="45"/>
        <v>0</v>
      </c>
      <c r="K156" s="72"/>
      <c r="L156" s="72"/>
      <c r="M156" s="72"/>
      <c r="N156" s="72"/>
      <c r="O156" s="72"/>
      <c r="P156" s="33">
        <f t="shared" si="38"/>
        <v>0</v>
      </c>
    </row>
    <row r="157" spans="1:16" s="117" customFormat="1" ht="89.25" x14ac:dyDescent="0.2">
      <c r="A157" s="26" t="s">
        <v>331</v>
      </c>
      <c r="B157" s="141" t="s">
        <v>332</v>
      </c>
      <c r="C157" s="132" t="s">
        <v>246</v>
      </c>
      <c r="D157" s="124" t="s">
        <v>333</v>
      </c>
      <c r="E157" s="32">
        <f t="shared" si="44"/>
        <v>1170513</v>
      </c>
      <c r="F157" s="72">
        <v>1170513</v>
      </c>
      <c r="G157" s="72"/>
      <c r="H157" s="72"/>
      <c r="I157" s="72"/>
      <c r="J157" s="32"/>
      <c r="K157" s="72"/>
      <c r="L157" s="72"/>
      <c r="M157" s="72"/>
      <c r="N157" s="72"/>
      <c r="O157" s="72"/>
      <c r="P157" s="33">
        <f t="shared" si="38"/>
        <v>1170513</v>
      </c>
    </row>
    <row r="158" spans="1:16" s="117" customFormat="1" ht="89.25" x14ac:dyDescent="0.2">
      <c r="A158" s="26"/>
      <c r="B158" s="111"/>
      <c r="C158" s="50"/>
      <c r="D158" s="127" t="s">
        <v>334</v>
      </c>
      <c r="E158" s="32">
        <f t="shared" si="44"/>
        <v>1170513</v>
      </c>
      <c r="F158" s="72">
        <f>F157</f>
        <v>1170513</v>
      </c>
      <c r="G158" s="72"/>
      <c r="H158" s="72"/>
      <c r="I158" s="72"/>
      <c r="J158" s="32"/>
      <c r="K158" s="72"/>
      <c r="L158" s="72"/>
      <c r="M158" s="72"/>
      <c r="N158" s="72"/>
      <c r="O158" s="72"/>
      <c r="P158" s="33">
        <f t="shared" si="38"/>
        <v>1170513</v>
      </c>
    </row>
    <row r="159" spans="1:16" s="34" customFormat="1" x14ac:dyDescent="0.2">
      <c r="A159" s="26" t="s">
        <v>335</v>
      </c>
      <c r="B159" s="35" t="s">
        <v>336</v>
      </c>
      <c r="C159" s="35"/>
      <c r="D159" s="142" t="s">
        <v>337</v>
      </c>
      <c r="E159" s="32">
        <f t="shared" si="44"/>
        <v>2440998</v>
      </c>
      <c r="F159" s="72">
        <f>F160</f>
        <v>2440998</v>
      </c>
      <c r="G159" s="72"/>
      <c r="H159" s="72"/>
      <c r="I159" s="72"/>
      <c r="J159" s="32">
        <f t="shared" ref="J159:J160" si="46">K159+N159</f>
        <v>250000</v>
      </c>
      <c r="K159" s="72"/>
      <c r="L159" s="72"/>
      <c r="M159" s="72"/>
      <c r="N159" s="72">
        <f t="shared" ref="N159:N160" si="47">O159</f>
        <v>250000</v>
      </c>
      <c r="O159" s="72">
        <f>O160</f>
        <v>250000</v>
      </c>
      <c r="P159" s="33">
        <f t="shared" si="38"/>
        <v>2690998</v>
      </c>
    </row>
    <row r="160" spans="1:16" s="115" customFormat="1" x14ac:dyDescent="0.2">
      <c r="A160" s="38" t="s">
        <v>338</v>
      </c>
      <c r="B160" s="143" t="s">
        <v>339</v>
      </c>
      <c r="C160" s="39" t="s">
        <v>116</v>
      </c>
      <c r="D160" s="144" t="s">
        <v>340</v>
      </c>
      <c r="E160" s="55">
        <f t="shared" si="44"/>
        <v>2440998</v>
      </c>
      <c r="F160" s="74">
        <v>2440998</v>
      </c>
      <c r="G160" s="74"/>
      <c r="H160" s="74"/>
      <c r="I160" s="74"/>
      <c r="J160" s="55">
        <f t="shared" si="46"/>
        <v>250000</v>
      </c>
      <c r="K160" s="74"/>
      <c r="L160" s="74"/>
      <c r="M160" s="74"/>
      <c r="N160" s="74">
        <f t="shared" si="47"/>
        <v>250000</v>
      </c>
      <c r="O160" s="74">
        <v>250000</v>
      </c>
      <c r="P160" s="63">
        <f t="shared" si="38"/>
        <v>2690998</v>
      </c>
    </row>
    <row r="161" spans="1:16" s="117" customFormat="1" x14ac:dyDescent="0.2">
      <c r="A161" s="26" t="s">
        <v>341</v>
      </c>
      <c r="B161" s="145" t="s">
        <v>57</v>
      </c>
      <c r="C161" s="35"/>
      <c r="D161" s="146" t="s">
        <v>58</v>
      </c>
      <c r="E161" s="32">
        <f t="shared" ref="E161:O161" si="48">E162</f>
        <v>92000</v>
      </c>
      <c r="F161" s="32">
        <f t="shared" si="48"/>
        <v>92000</v>
      </c>
      <c r="G161" s="32">
        <f t="shared" si="48"/>
        <v>0</v>
      </c>
      <c r="H161" s="32">
        <f t="shared" si="48"/>
        <v>0</v>
      </c>
      <c r="I161" s="32">
        <f t="shared" si="48"/>
        <v>0</v>
      </c>
      <c r="J161" s="32">
        <f t="shared" si="48"/>
        <v>0</v>
      </c>
      <c r="K161" s="32">
        <f t="shared" si="48"/>
        <v>0</v>
      </c>
      <c r="L161" s="32">
        <f t="shared" si="48"/>
        <v>0</v>
      </c>
      <c r="M161" s="32">
        <f t="shared" si="48"/>
        <v>0</v>
      </c>
      <c r="N161" s="32">
        <f t="shared" si="48"/>
        <v>0</v>
      </c>
      <c r="O161" s="32">
        <f t="shared" si="48"/>
        <v>0</v>
      </c>
      <c r="P161" s="33">
        <f t="shared" si="38"/>
        <v>92000</v>
      </c>
    </row>
    <row r="162" spans="1:16" s="115" customFormat="1" x14ac:dyDescent="0.2">
      <c r="A162" s="38" t="s">
        <v>342</v>
      </c>
      <c r="B162" s="143" t="s">
        <v>63</v>
      </c>
      <c r="C162" s="39" t="s">
        <v>54</v>
      </c>
      <c r="D162" s="147" t="s">
        <v>64</v>
      </c>
      <c r="E162" s="55">
        <f>F162+I162</f>
        <v>92000</v>
      </c>
      <c r="F162" s="74">
        <v>92000</v>
      </c>
      <c r="G162" s="74"/>
      <c r="H162" s="74"/>
      <c r="I162" s="74"/>
      <c r="J162" s="55">
        <f>K162+N162</f>
        <v>0</v>
      </c>
      <c r="K162" s="74"/>
      <c r="L162" s="74"/>
      <c r="M162" s="74"/>
      <c r="N162" s="74"/>
      <c r="O162" s="74"/>
      <c r="P162" s="63">
        <f t="shared" si="38"/>
        <v>92000</v>
      </c>
    </row>
    <row r="163" spans="1:16" x14ac:dyDescent="0.2">
      <c r="A163" s="21" t="s">
        <v>343</v>
      </c>
      <c r="B163" s="22"/>
      <c r="C163" s="23"/>
      <c r="D163" s="24" t="s">
        <v>344</v>
      </c>
      <c r="E163" s="58">
        <f t="shared" ref="E163:O163" si="49">E164</f>
        <v>2436400</v>
      </c>
      <c r="F163" s="58">
        <f t="shared" si="49"/>
        <v>2436400</v>
      </c>
      <c r="G163" s="58">
        <f t="shared" si="49"/>
        <v>1613000</v>
      </c>
      <c r="H163" s="58">
        <f t="shared" si="49"/>
        <v>52800</v>
      </c>
      <c r="I163" s="58">
        <f t="shared" si="49"/>
        <v>0</v>
      </c>
      <c r="J163" s="58">
        <f t="shared" si="49"/>
        <v>600000</v>
      </c>
      <c r="K163" s="58">
        <f t="shared" si="49"/>
        <v>0</v>
      </c>
      <c r="L163" s="58">
        <f t="shared" si="49"/>
        <v>0</v>
      </c>
      <c r="M163" s="58">
        <f t="shared" si="49"/>
        <v>0</v>
      </c>
      <c r="N163" s="58">
        <f t="shared" si="49"/>
        <v>600000</v>
      </c>
      <c r="O163" s="58">
        <f t="shared" si="49"/>
        <v>600000</v>
      </c>
      <c r="P163" s="33">
        <f t="shared" si="38"/>
        <v>3036400</v>
      </c>
    </row>
    <row r="164" spans="1:16" x14ac:dyDescent="0.2">
      <c r="A164" s="26" t="s">
        <v>345</v>
      </c>
      <c r="B164" s="70"/>
      <c r="C164" s="23"/>
      <c r="D164" s="27" t="s">
        <v>344</v>
      </c>
      <c r="E164" s="58">
        <f t="shared" ref="E164:P164" si="50">E165+E167+E166</f>
        <v>2436400</v>
      </c>
      <c r="F164" s="58">
        <f t="shared" si="50"/>
        <v>2436400</v>
      </c>
      <c r="G164" s="58">
        <f t="shared" si="50"/>
        <v>1613000</v>
      </c>
      <c r="H164" s="58">
        <f t="shared" si="50"/>
        <v>52800</v>
      </c>
      <c r="I164" s="58">
        <f t="shared" si="50"/>
        <v>0</v>
      </c>
      <c r="J164" s="58">
        <f t="shared" si="50"/>
        <v>600000</v>
      </c>
      <c r="K164" s="58">
        <f t="shared" si="50"/>
        <v>0</v>
      </c>
      <c r="L164" s="58">
        <f t="shared" si="50"/>
        <v>0</v>
      </c>
      <c r="M164" s="58">
        <f t="shared" si="50"/>
        <v>0</v>
      </c>
      <c r="N164" s="58">
        <f t="shared" si="50"/>
        <v>600000</v>
      </c>
      <c r="O164" s="58">
        <f t="shared" si="50"/>
        <v>600000</v>
      </c>
      <c r="P164" s="58">
        <f t="shared" si="50"/>
        <v>3036400</v>
      </c>
    </row>
    <row r="165" spans="1:16" s="34" customFormat="1" ht="25.5" x14ac:dyDescent="0.2">
      <c r="A165" s="78" t="s">
        <v>346</v>
      </c>
      <c r="B165" s="148" t="s">
        <v>97</v>
      </c>
      <c r="C165" s="148" t="s">
        <v>28</v>
      </c>
      <c r="D165" s="56" t="s">
        <v>98</v>
      </c>
      <c r="E165" s="32">
        <f t="shared" ref="E165:E166" si="51">F165+I165</f>
        <v>2166400</v>
      </c>
      <c r="F165" s="72">
        <v>2166400</v>
      </c>
      <c r="G165" s="72">
        <v>1613000</v>
      </c>
      <c r="H165" s="72">
        <v>52800</v>
      </c>
      <c r="I165" s="72"/>
      <c r="J165" s="32">
        <f t="shared" ref="J165:J166" si="52">K165+N165</f>
        <v>0</v>
      </c>
      <c r="K165" s="72"/>
      <c r="L165" s="72"/>
      <c r="M165" s="72"/>
      <c r="N165" s="72">
        <f t="shared" ref="N165:N166" si="53">O165</f>
        <v>0</v>
      </c>
      <c r="O165" s="72"/>
      <c r="P165" s="33">
        <f t="shared" ref="P165:P178" si="54">E165+J165</f>
        <v>2166400</v>
      </c>
    </row>
    <row r="166" spans="1:16" s="34" customFormat="1" ht="38.25" x14ac:dyDescent="0.2">
      <c r="A166" s="149" t="s">
        <v>347</v>
      </c>
      <c r="B166" s="150" t="s">
        <v>42</v>
      </c>
      <c r="C166" s="150" t="s">
        <v>101</v>
      </c>
      <c r="D166" s="151" t="s">
        <v>348</v>
      </c>
      <c r="E166" s="32">
        <f t="shared" si="51"/>
        <v>220000</v>
      </c>
      <c r="F166" s="152">
        <v>220000</v>
      </c>
      <c r="G166" s="152"/>
      <c r="H166" s="152"/>
      <c r="I166" s="152"/>
      <c r="J166" s="32">
        <f t="shared" si="52"/>
        <v>600000</v>
      </c>
      <c r="K166" s="152"/>
      <c r="L166" s="152"/>
      <c r="M166" s="152"/>
      <c r="N166" s="72">
        <f t="shared" si="53"/>
        <v>600000</v>
      </c>
      <c r="O166" s="152">
        <v>600000</v>
      </c>
      <c r="P166" s="33">
        <f t="shared" si="54"/>
        <v>820000</v>
      </c>
    </row>
    <row r="167" spans="1:16" s="34" customFormat="1" ht="15.75" x14ac:dyDescent="0.25">
      <c r="A167" s="84" t="s">
        <v>349</v>
      </c>
      <c r="B167" s="153" t="s">
        <v>350</v>
      </c>
      <c r="C167" s="154"/>
      <c r="D167" s="155" t="s">
        <v>351</v>
      </c>
      <c r="E167" s="156">
        <f t="shared" ref="E167:O167" si="55">E168</f>
        <v>50000</v>
      </c>
      <c r="F167" s="156">
        <f t="shared" si="55"/>
        <v>50000</v>
      </c>
      <c r="G167" s="156">
        <f t="shared" si="55"/>
        <v>0</v>
      </c>
      <c r="H167" s="156">
        <f t="shared" si="55"/>
        <v>0</v>
      </c>
      <c r="I167" s="156">
        <f t="shared" si="55"/>
        <v>0</v>
      </c>
      <c r="J167" s="156">
        <f t="shared" si="55"/>
        <v>0</v>
      </c>
      <c r="K167" s="156">
        <f t="shared" si="55"/>
        <v>0</v>
      </c>
      <c r="L167" s="156">
        <f t="shared" si="55"/>
        <v>0</v>
      </c>
      <c r="M167" s="156">
        <f t="shared" si="55"/>
        <v>0</v>
      </c>
      <c r="N167" s="156">
        <f t="shared" si="55"/>
        <v>0</v>
      </c>
      <c r="O167" s="156">
        <f t="shared" si="55"/>
        <v>0</v>
      </c>
      <c r="P167" s="33">
        <f t="shared" si="54"/>
        <v>50000</v>
      </c>
    </row>
    <row r="168" spans="1:16" s="115" customFormat="1" ht="15.75" x14ac:dyDescent="0.25">
      <c r="A168" s="38" t="s">
        <v>352</v>
      </c>
      <c r="B168" s="68" t="s">
        <v>353</v>
      </c>
      <c r="C168" s="157" t="s">
        <v>246</v>
      </c>
      <c r="D168" s="158" t="s">
        <v>354</v>
      </c>
      <c r="E168" s="159">
        <f>F168</f>
        <v>50000</v>
      </c>
      <c r="F168" s="74">
        <v>50000</v>
      </c>
      <c r="G168" s="74"/>
      <c r="H168" s="74"/>
      <c r="I168" s="74"/>
      <c r="J168" s="55"/>
      <c r="K168" s="74"/>
      <c r="L168" s="74"/>
      <c r="M168" s="74"/>
      <c r="N168" s="74"/>
      <c r="O168" s="74"/>
      <c r="P168" s="33">
        <f t="shared" si="54"/>
        <v>50000</v>
      </c>
    </row>
    <row r="169" spans="1:16" s="34" customFormat="1" x14ac:dyDescent="0.2">
      <c r="A169" s="21">
        <v>1000000</v>
      </c>
      <c r="B169" s="160"/>
      <c r="C169" s="161"/>
      <c r="D169" s="162" t="s">
        <v>355</v>
      </c>
      <c r="E169" s="163">
        <f t="shared" ref="E169:O169" si="56">E170</f>
        <v>33177500</v>
      </c>
      <c r="F169" s="163">
        <f t="shared" si="56"/>
        <v>33177500</v>
      </c>
      <c r="G169" s="163">
        <f t="shared" si="56"/>
        <v>21317300</v>
      </c>
      <c r="H169" s="163">
        <f t="shared" si="56"/>
        <v>4176100</v>
      </c>
      <c r="I169" s="163">
        <f t="shared" si="56"/>
        <v>0</v>
      </c>
      <c r="J169" s="163">
        <f t="shared" si="56"/>
        <v>6020400</v>
      </c>
      <c r="K169" s="163">
        <f t="shared" si="56"/>
        <v>1930100</v>
      </c>
      <c r="L169" s="163">
        <f t="shared" si="56"/>
        <v>783000</v>
      </c>
      <c r="M169" s="163">
        <f t="shared" si="56"/>
        <v>233800</v>
      </c>
      <c r="N169" s="163">
        <f t="shared" si="56"/>
        <v>4090300</v>
      </c>
      <c r="O169" s="163">
        <f t="shared" si="56"/>
        <v>4090300</v>
      </c>
      <c r="P169" s="33">
        <f t="shared" si="54"/>
        <v>39197900</v>
      </c>
    </row>
    <row r="170" spans="1:16" s="34" customFormat="1" x14ac:dyDescent="0.2">
      <c r="A170" s="26" t="s">
        <v>356</v>
      </c>
      <c r="B170" s="111"/>
      <c r="C170" s="161"/>
      <c r="D170" s="135" t="s">
        <v>357</v>
      </c>
      <c r="E170" s="163">
        <f t="shared" ref="E170:O170" si="57">SUM(E171:E176)</f>
        <v>33177500</v>
      </c>
      <c r="F170" s="163">
        <f t="shared" si="57"/>
        <v>33177500</v>
      </c>
      <c r="G170" s="163">
        <f t="shared" si="57"/>
        <v>21317300</v>
      </c>
      <c r="H170" s="163">
        <f t="shared" si="57"/>
        <v>4176100</v>
      </c>
      <c r="I170" s="163">
        <f t="shared" si="57"/>
        <v>0</v>
      </c>
      <c r="J170" s="163">
        <f t="shared" si="57"/>
        <v>6020400</v>
      </c>
      <c r="K170" s="163">
        <f t="shared" si="57"/>
        <v>1930100</v>
      </c>
      <c r="L170" s="163">
        <f t="shared" si="57"/>
        <v>783000</v>
      </c>
      <c r="M170" s="163">
        <f t="shared" si="57"/>
        <v>233800</v>
      </c>
      <c r="N170" s="163">
        <f t="shared" si="57"/>
        <v>4090300</v>
      </c>
      <c r="O170" s="163">
        <f t="shared" si="57"/>
        <v>4090300</v>
      </c>
      <c r="P170" s="33">
        <f t="shared" si="54"/>
        <v>39197900</v>
      </c>
    </row>
    <row r="171" spans="1:16" s="34" customFormat="1" ht="25.5" x14ac:dyDescent="0.2">
      <c r="A171" s="26" t="s">
        <v>358</v>
      </c>
      <c r="B171" s="30" t="s">
        <v>97</v>
      </c>
      <c r="C171" s="30" t="s">
        <v>28</v>
      </c>
      <c r="D171" s="56" t="s">
        <v>98</v>
      </c>
      <c r="E171" s="32">
        <f t="shared" ref="E171:E178" si="58">F171+I171</f>
        <v>946000</v>
      </c>
      <c r="F171" s="72">
        <v>946000</v>
      </c>
      <c r="G171" s="72">
        <v>661600</v>
      </c>
      <c r="H171" s="72">
        <v>23200</v>
      </c>
      <c r="I171" s="72"/>
      <c r="J171" s="32">
        <f t="shared" ref="J171:J178" si="59">K171+N171</f>
        <v>433800</v>
      </c>
      <c r="K171" s="72"/>
      <c r="L171" s="72"/>
      <c r="M171" s="72"/>
      <c r="N171" s="72">
        <f t="shared" ref="N171:N178" si="60">O171</f>
        <v>433800</v>
      </c>
      <c r="O171" s="72">
        <v>433800</v>
      </c>
      <c r="P171" s="33">
        <f t="shared" si="54"/>
        <v>1379800</v>
      </c>
    </row>
    <row r="172" spans="1:16" ht="25.5" x14ac:dyDescent="0.2">
      <c r="A172" s="26" t="s">
        <v>359</v>
      </c>
      <c r="B172" s="50" t="s">
        <v>360</v>
      </c>
      <c r="C172" s="50" t="s">
        <v>117</v>
      </c>
      <c r="D172" s="36" t="s">
        <v>361</v>
      </c>
      <c r="E172" s="32">
        <f t="shared" si="58"/>
        <v>13974500</v>
      </c>
      <c r="F172" s="72">
        <v>13974500</v>
      </c>
      <c r="G172" s="72">
        <v>10600700</v>
      </c>
      <c r="H172" s="72">
        <v>848000</v>
      </c>
      <c r="I172" s="72"/>
      <c r="J172" s="32">
        <f t="shared" si="59"/>
        <v>1520000</v>
      </c>
      <c r="K172" s="72">
        <v>1290000</v>
      </c>
      <c r="L172" s="72">
        <v>730000</v>
      </c>
      <c r="M172" s="72">
        <v>16500</v>
      </c>
      <c r="N172" s="72">
        <f t="shared" si="60"/>
        <v>230000</v>
      </c>
      <c r="O172" s="72">
        <v>230000</v>
      </c>
      <c r="P172" s="33">
        <f t="shared" si="54"/>
        <v>15494500</v>
      </c>
    </row>
    <row r="173" spans="1:16" x14ac:dyDescent="0.2">
      <c r="A173" s="26" t="s">
        <v>362</v>
      </c>
      <c r="B173" s="50" t="s">
        <v>363</v>
      </c>
      <c r="C173" s="50" t="s">
        <v>364</v>
      </c>
      <c r="D173" s="36" t="s">
        <v>365</v>
      </c>
      <c r="E173" s="32">
        <f t="shared" si="58"/>
        <v>4493800</v>
      </c>
      <c r="F173" s="72">
        <v>4493800</v>
      </c>
      <c r="G173" s="72">
        <v>3187100</v>
      </c>
      <c r="H173" s="72">
        <v>442100</v>
      </c>
      <c r="I173" s="72"/>
      <c r="J173" s="32">
        <f t="shared" si="59"/>
        <v>500000</v>
      </c>
      <c r="K173" s="72"/>
      <c r="L173" s="72"/>
      <c r="M173" s="72"/>
      <c r="N173" s="72">
        <f t="shared" si="60"/>
        <v>500000</v>
      </c>
      <c r="O173" s="72">
        <v>500000</v>
      </c>
      <c r="P173" s="33">
        <f t="shared" si="54"/>
        <v>4993800</v>
      </c>
    </row>
    <row r="174" spans="1:16" x14ac:dyDescent="0.2">
      <c r="A174" s="26" t="s">
        <v>366</v>
      </c>
      <c r="B174" s="35" t="s">
        <v>367</v>
      </c>
      <c r="C174" s="35" t="s">
        <v>364</v>
      </c>
      <c r="D174" s="71" t="s">
        <v>368</v>
      </c>
      <c r="E174" s="32">
        <f t="shared" si="58"/>
        <v>2549800</v>
      </c>
      <c r="F174" s="72">
        <v>2549800</v>
      </c>
      <c r="G174" s="72">
        <v>1693600</v>
      </c>
      <c r="H174" s="72">
        <v>357500</v>
      </c>
      <c r="I174" s="72"/>
      <c r="J174" s="32">
        <f t="shared" si="59"/>
        <v>745400</v>
      </c>
      <c r="K174" s="72">
        <v>35100</v>
      </c>
      <c r="L174" s="72">
        <v>3000</v>
      </c>
      <c r="M174" s="72">
        <v>7300</v>
      </c>
      <c r="N174" s="72">
        <f t="shared" si="60"/>
        <v>710300</v>
      </c>
      <c r="O174" s="72">
        <v>710300</v>
      </c>
      <c r="P174" s="33">
        <f t="shared" si="54"/>
        <v>3295200</v>
      </c>
    </row>
    <row r="175" spans="1:16" ht="25.5" x14ac:dyDescent="0.2">
      <c r="A175" s="26" t="s">
        <v>369</v>
      </c>
      <c r="B175" s="50" t="s">
        <v>370</v>
      </c>
      <c r="C175" s="50" t="s">
        <v>371</v>
      </c>
      <c r="D175" s="53" t="s">
        <v>372</v>
      </c>
      <c r="E175" s="32">
        <f t="shared" si="58"/>
        <v>7529800</v>
      </c>
      <c r="F175" s="72">
        <v>7529800</v>
      </c>
      <c r="G175" s="72">
        <v>3920400</v>
      </c>
      <c r="H175" s="72">
        <v>2470400</v>
      </c>
      <c r="I175" s="72"/>
      <c r="J175" s="32">
        <f t="shared" si="59"/>
        <v>2604000</v>
      </c>
      <c r="K175" s="72">
        <v>605000</v>
      </c>
      <c r="L175" s="72">
        <v>50000</v>
      </c>
      <c r="M175" s="72">
        <v>210000</v>
      </c>
      <c r="N175" s="72">
        <f t="shared" si="60"/>
        <v>1999000</v>
      </c>
      <c r="O175" s="72">
        <v>1999000</v>
      </c>
      <c r="P175" s="33">
        <f t="shared" si="54"/>
        <v>10133800</v>
      </c>
    </row>
    <row r="176" spans="1:16" x14ac:dyDescent="0.2">
      <c r="A176" s="26" t="s">
        <v>373</v>
      </c>
      <c r="B176" s="50" t="s">
        <v>374</v>
      </c>
      <c r="C176" s="50"/>
      <c r="D176" s="36" t="s">
        <v>375</v>
      </c>
      <c r="E176" s="32">
        <f t="shared" si="58"/>
        <v>3683600</v>
      </c>
      <c r="F176" s="72">
        <f>F177+F178</f>
        <v>3683600</v>
      </c>
      <c r="G176" s="72">
        <f>G177+G178</f>
        <v>1253900</v>
      </c>
      <c r="H176" s="72">
        <f>H177+H178</f>
        <v>34900</v>
      </c>
      <c r="I176" s="72">
        <f>I177+I178</f>
        <v>0</v>
      </c>
      <c r="J176" s="32">
        <f t="shared" si="59"/>
        <v>217200</v>
      </c>
      <c r="K176" s="72">
        <f>K177+K178</f>
        <v>0</v>
      </c>
      <c r="L176" s="72">
        <f>L177+L178</f>
        <v>0</v>
      </c>
      <c r="M176" s="72">
        <f>M177+M178</f>
        <v>0</v>
      </c>
      <c r="N176" s="72">
        <f t="shared" si="60"/>
        <v>217200</v>
      </c>
      <c r="O176" s="72">
        <f>O177+O178</f>
        <v>217200</v>
      </c>
      <c r="P176" s="33">
        <f t="shared" si="54"/>
        <v>3900800</v>
      </c>
    </row>
    <row r="177" spans="1:16" s="44" customFormat="1" x14ac:dyDescent="0.2">
      <c r="A177" s="38" t="s">
        <v>376</v>
      </c>
      <c r="B177" s="164" t="s">
        <v>377</v>
      </c>
      <c r="C177" s="126" t="s">
        <v>378</v>
      </c>
      <c r="D177" s="77" t="s">
        <v>379</v>
      </c>
      <c r="E177" s="55">
        <f t="shared" si="58"/>
        <v>1683600</v>
      </c>
      <c r="F177" s="74">
        <v>1683600</v>
      </c>
      <c r="G177" s="74">
        <v>1253900</v>
      </c>
      <c r="H177" s="74">
        <v>34900</v>
      </c>
      <c r="I177" s="74"/>
      <c r="J177" s="55">
        <f t="shared" si="59"/>
        <v>217200</v>
      </c>
      <c r="K177" s="74"/>
      <c r="L177" s="74"/>
      <c r="M177" s="74"/>
      <c r="N177" s="74">
        <f t="shared" si="60"/>
        <v>217200</v>
      </c>
      <c r="O177" s="74">
        <v>217200</v>
      </c>
      <c r="P177" s="63">
        <f t="shared" si="54"/>
        <v>1900800</v>
      </c>
    </row>
    <row r="178" spans="1:16" s="44" customFormat="1" x14ac:dyDescent="0.2">
      <c r="A178" s="38" t="s">
        <v>380</v>
      </c>
      <c r="B178" s="164" t="s">
        <v>381</v>
      </c>
      <c r="C178" s="126" t="s">
        <v>378</v>
      </c>
      <c r="D178" s="77" t="s">
        <v>382</v>
      </c>
      <c r="E178" s="55">
        <f t="shared" si="58"/>
        <v>2000000</v>
      </c>
      <c r="F178" s="74">
        <v>2000000</v>
      </c>
      <c r="G178" s="74"/>
      <c r="H178" s="74"/>
      <c r="I178" s="74"/>
      <c r="J178" s="55">
        <f t="shared" si="59"/>
        <v>0</v>
      </c>
      <c r="K178" s="74"/>
      <c r="L178" s="74"/>
      <c r="M178" s="74"/>
      <c r="N178" s="74">
        <f t="shared" si="60"/>
        <v>0</v>
      </c>
      <c r="O178" s="74"/>
      <c r="P178" s="63">
        <f t="shared" si="54"/>
        <v>2000000</v>
      </c>
    </row>
    <row r="179" spans="1:16" s="4" customFormat="1" ht="25.5" x14ac:dyDescent="0.2">
      <c r="A179" s="21">
        <v>1100000</v>
      </c>
      <c r="B179" s="22"/>
      <c r="C179" s="165"/>
      <c r="D179" s="24" t="s">
        <v>383</v>
      </c>
      <c r="E179" s="58">
        <f t="shared" ref="E179:P179" si="61">E180</f>
        <v>13804100</v>
      </c>
      <c r="F179" s="58">
        <f t="shared" si="61"/>
        <v>13804100</v>
      </c>
      <c r="G179" s="58">
        <f t="shared" si="61"/>
        <v>8170500</v>
      </c>
      <c r="H179" s="58">
        <f t="shared" si="61"/>
        <v>1523400</v>
      </c>
      <c r="I179" s="58">
        <f t="shared" si="61"/>
        <v>0</v>
      </c>
      <c r="J179" s="58">
        <f t="shared" si="61"/>
        <v>2886500</v>
      </c>
      <c r="K179" s="58">
        <f t="shared" si="61"/>
        <v>350000</v>
      </c>
      <c r="L179" s="58">
        <f t="shared" si="61"/>
        <v>0</v>
      </c>
      <c r="M179" s="58">
        <f t="shared" si="61"/>
        <v>159000</v>
      </c>
      <c r="N179" s="58">
        <f t="shared" si="61"/>
        <v>2536500</v>
      </c>
      <c r="O179" s="58">
        <f t="shared" si="61"/>
        <v>2536500</v>
      </c>
      <c r="P179" s="58">
        <f t="shared" si="61"/>
        <v>16690600</v>
      </c>
    </row>
    <row r="180" spans="1:16" s="4" customFormat="1" ht="18.75" customHeight="1" x14ac:dyDescent="0.2">
      <c r="A180" s="26">
        <v>1110000</v>
      </c>
      <c r="B180" s="70"/>
      <c r="C180" s="165"/>
      <c r="D180" s="27" t="s">
        <v>383</v>
      </c>
      <c r="E180" s="58">
        <f t="shared" ref="E180:P180" si="62">E181+E182+E184+E189+E191+E187+E193</f>
        <v>13804100</v>
      </c>
      <c r="F180" s="58">
        <f t="shared" si="62"/>
        <v>13804100</v>
      </c>
      <c r="G180" s="58">
        <f t="shared" si="62"/>
        <v>8170500</v>
      </c>
      <c r="H180" s="58">
        <f t="shared" si="62"/>
        <v>1523400</v>
      </c>
      <c r="I180" s="58">
        <f t="shared" si="62"/>
        <v>0</v>
      </c>
      <c r="J180" s="58">
        <f t="shared" si="62"/>
        <v>2886500</v>
      </c>
      <c r="K180" s="58">
        <f t="shared" si="62"/>
        <v>350000</v>
      </c>
      <c r="L180" s="58">
        <f t="shared" si="62"/>
        <v>0</v>
      </c>
      <c r="M180" s="58">
        <f t="shared" si="62"/>
        <v>159000</v>
      </c>
      <c r="N180" s="58">
        <f t="shared" si="62"/>
        <v>2536500</v>
      </c>
      <c r="O180" s="58">
        <f t="shared" si="62"/>
        <v>2536500</v>
      </c>
      <c r="P180" s="58">
        <f t="shared" si="62"/>
        <v>16690600</v>
      </c>
    </row>
    <row r="181" spans="1:16" s="117" customFormat="1" ht="25.5" x14ac:dyDescent="0.2">
      <c r="A181" s="26" t="s">
        <v>384</v>
      </c>
      <c r="B181" s="30" t="s">
        <v>97</v>
      </c>
      <c r="C181" s="166" t="s">
        <v>28</v>
      </c>
      <c r="D181" s="56" t="s">
        <v>98</v>
      </c>
      <c r="E181" s="32">
        <f t="shared" ref="E181:E190" si="63">F181+I181</f>
        <v>1722300</v>
      </c>
      <c r="F181" s="72">
        <v>1722300</v>
      </c>
      <c r="G181" s="72">
        <v>1297100</v>
      </c>
      <c r="H181" s="72">
        <v>19700</v>
      </c>
      <c r="I181" s="72"/>
      <c r="J181" s="32">
        <f t="shared" ref="J181:J192" si="64">K181+N181</f>
        <v>33500</v>
      </c>
      <c r="K181" s="72"/>
      <c r="L181" s="72"/>
      <c r="M181" s="72"/>
      <c r="N181" s="72">
        <f t="shared" ref="N181:N192" si="65">O181</f>
        <v>33500</v>
      </c>
      <c r="O181" s="72">
        <v>33500</v>
      </c>
      <c r="P181" s="33">
        <f t="shared" ref="P181:P195" si="66">E181+J181</f>
        <v>1755800</v>
      </c>
    </row>
    <row r="182" spans="1:16" s="117" customFormat="1" x14ac:dyDescent="0.2">
      <c r="A182" s="26" t="s">
        <v>385</v>
      </c>
      <c r="B182" s="132" t="s">
        <v>311</v>
      </c>
      <c r="C182" s="167"/>
      <c r="D182" s="136" t="s">
        <v>312</v>
      </c>
      <c r="E182" s="32">
        <f t="shared" si="63"/>
        <v>131500</v>
      </c>
      <c r="F182" s="72">
        <f>F183</f>
        <v>131500</v>
      </c>
      <c r="G182" s="72"/>
      <c r="H182" s="72"/>
      <c r="I182" s="72"/>
      <c r="J182" s="32">
        <f t="shared" si="64"/>
        <v>0</v>
      </c>
      <c r="K182" s="72"/>
      <c r="L182" s="72"/>
      <c r="M182" s="72"/>
      <c r="N182" s="72">
        <f t="shared" si="65"/>
        <v>0</v>
      </c>
      <c r="O182" s="72"/>
      <c r="P182" s="33">
        <f t="shared" si="66"/>
        <v>131500</v>
      </c>
    </row>
    <row r="183" spans="1:16" s="115" customFormat="1" ht="15.75" customHeight="1" x14ac:dyDescent="0.2">
      <c r="A183" s="38" t="s">
        <v>386</v>
      </c>
      <c r="B183" s="134" t="s">
        <v>314</v>
      </c>
      <c r="C183" s="168" t="s">
        <v>246</v>
      </c>
      <c r="D183" s="169" t="s">
        <v>315</v>
      </c>
      <c r="E183" s="55">
        <f t="shared" si="63"/>
        <v>131500</v>
      </c>
      <c r="F183" s="74">
        <v>131500</v>
      </c>
      <c r="G183" s="74"/>
      <c r="H183" s="74"/>
      <c r="I183" s="74"/>
      <c r="J183" s="32">
        <f t="shared" si="64"/>
        <v>0</v>
      </c>
      <c r="K183" s="74"/>
      <c r="L183" s="74"/>
      <c r="M183" s="74"/>
      <c r="N183" s="72">
        <f t="shared" si="65"/>
        <v>0</v>
      </c>
      <c r="O183" s="74"/>
      <c r="P183" s="63">
        <f t="shared" si="66"/>
        <v>131500</v>
      </c>
    </row>
    <row r="184" spans="1:16" s="117" customFormat="1" ht="15.75" customHeight="1" x14ac:dyDescent="0.2">
      <c r="A184" s="26">
        <v>1115010</v>
      </c>
      <c r="B184" s="132" t="s">
        <v>387</v>
      </c>
      <c r="C184" s="167"/>
      <c r="D184" s="133" t="s">
        <v>388</v>
      </c>
      <c r="E184" s="32">
        <f t="shared" si="63"/>
        <v>634000</v>
      </c>
      <c r="F184" s="72">
        <f>SUM(F185:F186)</f>
        <v>634000</v>
      </c>
      <c r="G184" s="72">
        <f>SUM(G185:G186)</f>
        <v>0</v>
      </c>
      <c r="H184" s="72">
        <f>SUM(H185:H186)</f>
        <v>0</v>
      </c>
      <c r="I184" s="72">
        <f>SUM(I185:I186)</f>
        <v>0</v>
      </c>
      <c r="J184" s="32">
        <f t="shared" si="64"/>
        <v>0</v>
      </c>
      <c r="K184" s="72">
        <f>SUM(K185:K186)</f>
        <v>0</v>
      </c>
      <c r="L184" s="72">
        <f>SUM(L185:L186)</f>
        <v>0</v>
      </c>
      <c r="M184" s="72">
        <f>SUM(M185:M186)</f>
        <v>0</v>
      </c>
      <c r="N184" s="72">
        <f t="shared" si="65"/>
        <v>0</v>
      </c>
      <c r="O184" s="72">
        <f>SUM(O185:O186)</f>
        <v>0</v>
      </c>
      <c r="P184" s="33">
        <f t="shared" si="66"/>
        <v>634000</v>
      </c>
    </row>
    <row r="185" spans="1:16" s="115" customFormat="1" ht="15.75" customHeight="1" x14ac:dyDescent="0.2">
      <c r="A185" s="38">
        <v>1115011</v>
      </c>
      <c r="B185" s="134" t="s">
        <v>389</v>
      </c>
      <c r="C185" s="168" t="s">
        <v>390</v>
      </c>
      <c r="D185" s="138" t="s">
        <v>391</v>
      </c>
      <c r="E185" s="55">
        <f t="shared" si="63"/>
        <v>380000</v>
      </c>
      <c r="F185" s="74">
        <v>380000</v>
      </c>
      <c r="G185" s="74"/>
      <c r="H185" s="74"/>
      <c r="I185" s="74"/>
      <c r="J185" s="32">
        <f t="shared" si="64"/>
        <v>0</v>
      </c>
      <c r="K185" s="74"/>
      <c r="L185" s="74"/>
      <c r="M185" s="74"/>
      <c r="N185" s="72">
        <f t="shared" si="65"/>
        <v>0</v>
      </c>
      <c r="O185" s="74"/>
      <c r="P185" s="33">
        <f t="shared" si="66"/>
        <v>380000</v>
      </c>
    </row>
    <row r="186" spans="1:16" s="115" customFormat="1" ht="15.75" customHeight="1" x14ac:dyDescent="0.2">
      <c r="A186" s="38">
        <v>1115012</v>
      </c>
      <c r="B186" s="134" t="s">
        <v>392</v>
      </c>
      <c r="C186" s="168" t="s">
        <v>390</v>
      </c>
      <c r="D186" s="170" t="s">
        <v>393</v>
      </c>
      <c r="E186" s="55">
        <f t="shared" si="63"/>
        <v>254000</v>
      </c>
      <c r="F186" s="74">
        <v>254000</v>
      </c>
      <c r="G186" s="74"/>
      <c r="H186" s="74"/>
      <c r="I186" s="74"/>
      <c r="J186" s="32">
        <f t="shared" si="64"/>
        <v>0</v>
      </c>
      <c r="K186" s="74"/>
      <c r="L186" s="74"/>
      <c r="M186" s="74"/>
      <c r="N186" s="72">
        <f t="shared" si="65"/>
        <v>0</v>
      </c>
      <c r="O186" s="74"/>
      <c r="P186" s="33">
        <f t="shared" si="66"/>
        <v>254000</v>
      </c>
    </row>
    <row r="187" spans="1:16" s="117" customFormat="1" ht="15.75" customHeight="1" x14ac:dyDescent="0.2">
      <c r="A187" s="26" t="s">
        <v>394</v>
      </c>
      <c r="B187" s="132" t="s">
        <v>395</v>
      </c>
      <c r="C187" s="171"/>
      <c r="D187" s="172" t="s">
        <v>396</v>
      </c>
      <c r="E187" s="32">
        <f t="shared" si="63"/>
        <v>26000</v>
      </c>
      <c r="F187" s="72">
        <f>F188</f>
        <v>26000</v>
      </c>
      <c r="G187" s="72">
        <f>G188</f>
        <v>0</v>
      </c>
      <c r="H187" s="72">
        <f>H188</f>
        <v>0</v>
      </c>
      <c r="I187" s="72">
        <f>I188</f>
        <v>0</v>
      </c>
      <c r="J187" s="32">
        <f t="shared" si="64"/>
        <v>0</v>
      </c>
      <c r="K187" s="72">
        <f>K188</f>
        <v>0</v>
      </c>
      <c r="L187" s="72">
        <f>L188</f>
        <v>0</v>
      </c>
      <c r="M187" s="72">
        <f>M188</f>
        <v>0</v>
      </c>
      <c r="N187" s="72">
        <f t="shared" si="65"/>
        <v>0</v>
      </c>
      <c r="O187" s="72">
        <f>O188</f>
        <v>0</v>
      </c>
      <c r="P187" s="33">
        <f t="shared" si="66"/>
        <v>26000</v>
      </c>
    </row>
    <row r="188" spans="1:16" s="115" customFormat="1" ht="26.25" customHeight="1" x14ac:dyDescent="0.2">
      <c r="A188" s="38" t="s">
        <v>397</v>
      </c>
      <c r="B188" s="134" t="s">
        <v>398</v>
      </c>
      <c r="C188" s="173" t="s">
        <v>390</v>
      </c>
      <c r="D188" s="174" t="s">
        <v>399</v>
      </c>
      <c r="E188" s="55">
        <f t="shared" si="63"/>
        <v>26000</v>
      </c>
      <c r="F188" s="74">
        <v>26000</v>
      </c>
      <c r="G188" s="74"/>
      <c r="H188" s="74"/>
      <c r="I188" s="74"/>
      <c r="J188" s="32">
        <f t="shared" si="64"/>
        <v>0</v>
      </c>
      <c r="K188" s="74"/>
      <c r="L188" s="74"/>
      <c r="M188" s="74"/>
      <c r="N188" s="72">
        <f t="shared" si="65"/>
        <v>0</v>
      </c>
      <c r="O188" s="74"/>
      <c r="P188" s="33">
        <f t="shared" si="66"/>
        <v>26000</v>
      </c>
    </row>
    <row r="189" spans="1:16" s="117" customFormat="1" x14ac:dyDescent="0.2">
      <c r="A189" s="26">
        <v>1115030</v>
      </c>
      <c r="B189" s="132" t="s">
        <v>400</v>
      </c>
      <c r="C189" s="167"/>
      <c r="D189" s="175" t="s">
        <v>401</v>
      </c>
      <c r="E189" s="32">
        <f t="shared" si="63"/>
        <v>9316200</v>
      </c>
      <c r="F189" s="72">
        <f>SUM(F190)</f>
        <v>9316200</v>
      </c>
      <c r="G189" s="72">
        <f>SUM(G190)</f>
        <v>5707000</v>
      </c>
      <c r="H189" s="72">
        <f>SUM(H190)</f>
        <v>1426000</v>
      </c>
      <c r="I189" s="72">
        <f>SUM(I190)</f>
        <v>0</v>
      </c>
      <c r="J189" s="32">
        <f t="shared" si="64"/>
        <v>2270000</v>
      </c>
      <c r="K189" s="72">
        <f>SUM(K190)</f>
        <v>340000</v>
      </c>
      <c r="L189" s="72">
        <f>SUM(L190)</f>
        <v>0</v>
      </c>
      <c r="M189" s="72">
        <f>SUM(M190)</f>
        <v>159000</v>
      </c>
      <c r="N189" s="72">
        <f t="shared" si="65"/>
        <v>1930000</v>
      </c>
      <c r="O189" s="72">
        <f>SUM(O190)</f>
        <v>1930000</v>
      </c>
      <c r="P189" s="33">
        <f t="shared" si="66"/>
        <v>11586200</v>
      </c>
    </row>
    <row r="190" spans="1:16" s="115" customFormat="1" ht="25.5" x14ac:dyDescent="0.2">
      <c r="A190" s="38">
        <v>1115031</v>
      </c>
      <c r="B190" s="134" t="s">
        <v>402</v>
      </c>
      <c r="C190" s="168" t="s">
        <v>390</v>
      </c>
      <c r="D190" s="138" t="s">
        <v>403</v>
      </c>
      <c r="E190" s="32">
        <f t="shared" si="63"/>
        <v>9316200</v>
      </c>
      <c r="F190" s="74">
        <v>9316200</v>
      </c>
      <c r="G190" s="74">
        <v>5707000</v>
      </c>
      <c r="H190" s="74">
        <v>1426000</v>
      </c>
      <c r="I190" s="74"/>
      <c r="J190" s="32">
        <f t="shared" si="64"/>
        <v>2270000</v>
      </c>
      <c r="K190" s="74">
        <v>340000</v>
      </c>
      <c r="L190" s="74"/>
      <c r="M190" s="74">
        <v>159000</v>
      </c>
      <c r="N190" s="72">
        <f t="shared" si="65"/>
        <v>1930000</v>
      </c>
      <c r="O190" s="74">
        <v>1930000</v>
      </c>
      <c r="P190" s="33">
        <f t="shared" si="66"/>
        <v>11586200</v>
      </c>
    </row>
    <row r="191" spans="1:16" s="117" customFormat="1" x14ac:dyDescent="0.2">
      <c r="A191" s="26">
        <v>1115040</v>
      </c>
      <c r="B191" s="132" t="s">
        <v>404</v>
      </c>
      <c r="C191" s="167"/>
      <c r="D191" s="124" t="s">
        <v>405</v>
      </c>
      <c r="E191" s="32">
        <f>E192</f>
        <v>1964100</v>
      </c>
      <c r="F191" s="32">
        <f>F192</f>
        <v>1964100</v>
      </c>
      <c r="G191" s="32">
        <f>G192</f>
        <v>1166400</v>
      </c>
      <c r="H191" s="32">
        <f>H192</f>
        <v>77700</v>
      </c>
      <c r="I191" s="32">
        <f>I192</f>
        <v>0</v>
      </c>
      <c r="J191" s="32">
        <f t="shared" si="64"/>
        <v>583000</v>
      </c>
      <c r="K191" s="32">
        <f>K192</f>
        <v>10000</v>
      </c>
      <c r="L191" s="32">
        <f>L192</f>
        <v>0</v>
      </c>
      <c r="M191" s="32">
        <f>M192</f>
        <v>0</v>
      </c>
      <c r="N191" s="72">
        <f t="shared" si="65"/>
        <v>573000</v>
      </c>
      <c r="O191" s="32">
        <f>O192</f>
        <v>573000</v>
      </c>
      <c r="P191" s="33">
        <f t="shared" si="66"/>
        <v>2547100</v>
      </c>
    </row>
    <row r="192" spans="1:16" s="115" customFormat="1" ht="17.25" customHeight="1" x14ac:dyDescent="0.2">
      <c r="A192" s="38">
        <v>1115041</v>
      </c>
      <c r="B192" s="134" t="s">
        <v>406</v>
      </c>
      <c r="C192" s="168" t="s">
        <v>390</v>
      </c>
      <c r="D192" s="138" t="s">
        <v>407</v>
      </c>
      <c r="E192" s="32">
        <f>F192+I192</f>
        <v>1964100</v>
      </c>
      <c r="F192" s="74">
        <v>1964100</v>
      </c>
      <c r="G192" s="74">
        <v>1166400</v>
      </c>
      <c r="H192" s="74">
        <v>77700</v>
      </c>
      <c r="I192" s="74"/>
      <c r="J192" s="32">
        <f t="shared" si="64"/>
        <v>583000</v>
      </c>
      <c r="K192" s="74">
        <v>10000</v>
      </c>
      <c r="L192" s="74"/>
      <c r="M192" s="74"/>
      <c r="N192" s="72">
        <f t="shared" si="65"/>
        <v>573000</v>
      </c>
      <c r="O192" s="74">
        <v>573000</v>
      </c>
      <c r="P192" s="33">
        <f t="shared" si="66"/>
        <v>2547100</v>
      </c>
    </row>
    <row r="193" spans="1:16" s="117" customFormat="1" ht="17.25" customHeight="1" x14ac:dyDescent="0.2">
      <c r="A193" s="26" t="s">
        <v>408</v>
      </c>
      <c r="B193" s="176" t="s">
        <v>409</v>
      </c>
      <c r="C193" s="167"/>
      <c r="D193" s="124" t="s">
        <v>410</v>
      </c>
      <c r="E193" s="32">
        <f t="shared" ref="E193:O193" si="67">E194</f>
        <v>10000</v>
      </c>
      <c r="F193" s="32">
        <f t="shared" si="67"/>
        <v>10000</v>
      </c>
      <c r="G193" s="32">
        <f t="shared" si="67"/>
        <v>0</v>
      </c>
      <c r="H193" s="32">
        <f t="shared" si="67"/>
        <v>0</v>
      </c>
      <c r="I193" s="32">
        <f t="shared" si="67"/>
        <v>0</v>
      </c>
      <c r="J193" s="32">
        <f t="shared" si="67"/>
        <v>0</v>
      </c>
      <c r="K193" s="32">
        <f t="shared" si="67"/>
        <v>0</v>
      </c>
      <c r="L193" s="32">
        <f t="shared" si="67"/>
        <v>0</v>
      </c>
      <c r="M193" s="32">
        <f t="shared" si="67"/>
        <v>0</v>
      </c>
      <c r="N193" s="32">
        <f t="shared" si="67"/>
        <v>0</v>
      </c>
      <c r="O193" s="32">
        <f t="shared" si="67"/>
        <v>0</v>
      </c>
      <c r="P193" s="33">
        <f t="shared" si="66"/>
        <v>10000</v>
      </c>
    </row>
    <row r="194" spans="1:16" s="115" customFormat="1" ht="33.75" customHeight="1" x14ac:dyDescent="0.2">
      <c r="A194" s="38" t="s">
        <v>411</v>
      </c>
      <c r="B194" s="177" t="s">
        <v>412</v>
      </c>
      <c r="C194" s="168" t="s">
        <v>390</v>
      </c>
      <c r="D194" s="138" t="s">
        <v>413</v>
      </c>
      <c r="E194" s="32">
        <f>F194+I194</f>
        <v>10000</v>
      </c>
      <c r="F194" s="74">
        <v>10000</v>
      </c>
      <c r="G194" s="74"/>
      <c r="H194" s="74"/>
      <c r="I194" s="74"/>
      <c r="J194" s="32">
        <f>K194+N194</f>
        <v>0</v>
      </c>
      <c r="K194" s="74"/>
      <c r="L194" s="74"/>
      <c r="M194" s="74"/>
      <c r="N194" s="72">
        <f>O194</f>
        <v>0</v>
      </c>
      <c r="O194" s="74"/>
      <c r="P194" s="63">
        <f t="shared" si="66"/>
        <v>10000</v>
      </c>
    </row>
    <row r="195" spans="1:16" s="34" customFormat="1" ht="25.5" x14ac:dyDescent="0.2">
      <c r="A195" s="21">
        <v>1200000</v>
      </c>
      <c r="B195" s="160"/>
      <c r="C195" s="178"/>
      <c r="D195" s="179" t="s">
        <v>414</v>
      </c>
      <c r="E195" s="163">
        <f t="shared" ref="E195:O195" si="68">E196</f>
        <v>57046600</v>
      </c>
      <c r="F195" s="163">
        <f t="shared" si="68"/>
        <v>57046600</v>
      </c>
      <c r="G195" s="163">
        <f t="shared" si="68"/>
        <v>2345400</v>
      </c>
      <c r="H195" s="163">
        <f t="shared" si="68"/>
        <v>10365200</v>
      </c>
      <c r="I195" s="163">
        <f t="shared" si="68"/>
        <v>0</v>
      </c>
      <c r="J195" s="163">
        <f t="shared" si="68"/>
        <v>46806845</v>
      </c>
      <c r="K195" s="163">
        <f t="shared" si="68"/>
        <v>0</v>
      </c>
      <c r="L195" s="163">
        <f t="shared" si="68"/>
        <v>0</v>
      </c>
      <c r="M195" s="163">
        <f t="shared" si="68"/>
        <v>0</v>
      </c>
      <c r="N195" s="163">
        <f t="shared" si="68"/>
        <v>46806845</v>
      </c>
      <c r="O195" s="163">
        <f t="shared" si="68"/>
        <v>46806845</v>
      </c>
      <c r="P195" s="33">
        <f t="shared" si="66"/>
        <v>103853445</v>
      </c>
    </row>
    <row r="196" spans="1:16" s="34" customFormat="1" ht="25.5" x14ac:dyDescent="0.2">
      <c r="A196" s="26" t="s">
        <v>415</v>
      </c>
      <c r="B196" s="111"/>
      <c r="C196" s="178"/>
      <c r="D196" s="135" t="s">
        <v>416</v>
      </c>
      <c r="E196" s="163">
        <f>E197+E198+E199+E206+E207+E211+E205+E212+E216+E217+E218+E219+E209+E208</f>
        <v>57046600</v>
      </c>
      <c r="F196" s="180">
        <f>F197+F198+F199+F206+F207+F211+F205+F212+F216+F217+F218+F219+F209+F208</f>
        <v>57046600</v>
      </c>
      <c r="G196" s="163">
        <f>G197+G198+G199+G206+G207+G211+G205+G212+G216+G217+G218+G219+G209</f>
        <v>2345400</v>
      </c>
      <c r="H196" s="163">
        <f>H197+H198+H199+H206+H207+H211+H205+H212+H216+H217+H218+H219+H209</f>
        <v>10365200</v>
      </c>
      <c r="I196" s="163">
        <f>I197+I198+I199+I206+I207+I211+I205+I212+I216+I217+I218+I219+I209</f>
        <v>0</v>
      </c>
      <c r="J196" s="163">
        <f>J197+J198+J199+J206+J207+J211+J205+J212+J216+J217+J218+J219+J209+J208</f>
        <v>46806845</v>
      </c>
      <c r="K196" s="163">
        <f>K197+K198+K199+K206+K207+K211+K205+K212+K216+K217+K218+K219+K209</f>
        <v>0</v>
      </c>
      <c r="L196" s="163">
        <f>L197+L198+L199+L206+L207+L211+L205+L212+L216+L217+L218+L219+L209</f>
        <v>0</v>
      </c>
      <c r="M196" s="163">
        <f>M197+M198+M199+M206+M207+M211+M205+M212+M216+M217+M218+M219+M209</f>
        <v>0</v>
      </c>
      <c r="N196" s="163">
        <f>N197+N198+N199+N206+N207+N211+N205+N212+N216+N217+N218+N219+N209+N208</f>
        <v>46806845</v>
      </c>
      <c r="O196" s="163">
        <f>O197+O198+O199+O206+O207+O211+O205+O212+O216+O217+O218+O219+O209+O208</f>
        <v>46806845</v>
      </c>
      <c r="P196" s="163">
        <f>P197+P198+P199+P206+P207+P211+P205+P212+P216+P217+P218+P219+P209+P208</f>
        <v>103853445</v>
      </c>
    </row>
    <row r="197" spans="1:16" s="34" customFormat="1" ht="25.5" x14ac:dyDescent="0.2">
      <c r="A197" s="26" t="s">
        <v>417</v>
      </c>
      <c r="B197" s="30" t="s">
        <v>97</v>
      </c>
      <c r="C197" s="30" t="s">
        <v>28</v>
      </c>
      <c r="D197" s="56" t="s">
        <v>98</v>
      </c>
      <c r="E197" s="32">
        <f t="shared" ref="E197:E215" si="69">F197+I197</f>
        <v>3264600</v>
      </c>
      <c r="F197" s="72">
        <v>3264600</v>
      </c>
      <c r="G197" s="72">
        <v>2345400</v>
      </c>
      <c r="H197" s="72">
        <v>183200</v>
      </c>
      <c r="I197" s="72"/>
      <c r="J197" s="32">
        <f t="shared" ref="J197:J219" si="70">K197+N197</f>
        <v>422800</v>
      </c>
      <c r="K197" s="72"/>
      <c r="L197" s="72"/>
      <c r="M197" s="72"/>
      <c r="N197" s="37">
        <f t="shared" ref="N197:N219" si="71">O197</f>
        <v>422800</v>
      </c>
      <c r="O197" s="37">
        <v>422800</v>
      </c>
      <c r="P197" s="33">
        <f t="shared" ref="P197:P209" si="72">E197+J197</f>
        <v>3687400</v>
      </c>
    </row>
    <row r="198" spans="1:16" ht="25.5" hidden="1" x14ac:dyDescent="0.2">
      <c r="A198" s="26">
        <v>4016010</v>
      </c>
      <c r="B198" s="51" t="s">
        <v>418</v>
      </c>
      <c r="C198" s="51" t="s">
        <v>419</v>
      </c>
      <c r="D198" s="65" t="s">
        <v>420</v>
      </c>
      <c r="E198" s="32">
        <f t="shared" si="69"/>
        <v>0</v>
      </c>
      <c r="F198" s="37"/>
      <c r="G198" s="37"/>
      <c r="H198" s="37"/>
      <c r="I198" s="37"/>
      <c r="J198" s="32">
        <f t="shared" si="70"/>
        <v>0</v>
      </c>
      <c r="K198" s="37"/>
      <c r="L198" s="37"/>
      <c r="M198" s="37"/>
      <c r="N198" s="37">
        <f t="shared" si="71"/>
        <v>0</v>
      </c>
      <c r="O198" s="37"/>
      <c r="P198" s="33">
        <f t="shared" si="72"/>
        <v>0</v>
      </c>
    </row>
    <row r="199" spans="1:16" x14ac:dyDescent="0.2">
      <c r="A199" s="26" t="s">
        <v>421</v>
      </c>
      <c r="B199" s="51" t="s">
        <v>418</v>
      </c>
      <c r="C199" s="51"/>
      <c r="D199" s="181" t="s">
        <v>422</v>
      </c>
      <c r="E199" s="32">
        <f t="shared" si="69"/>
        <v>100000</v>
      </c>
      <c r="F199" s="32">
        <f>F200+F202+F203+F201+F204</f>
        <v>100000</v>
      </c>
      <c r="G199" s="32">
        <f>G200+G202+G203+G201+G204</f>
        <v>0</v>
      </c>
      <c r="H199" s="32">
        <f>H200+H202+H203+H201+H204</f>
        <v>0</v>
      </c>
      <c r="I199" s="32">
        <f>I200+I202+I203+I201+I204</f>
        <v>0</v>
      </c>
      <c r="J199" s="32">
        <f t="shared" si="70"/>
        <v>2986445</v>
      </c>
      <c r="K199" s="32">
        <f>K200+K202+K203+K201+K204</f>
        <v>0</v>
      </c>
      <c r="L199" s="32">
        <f>L200+L202+L203+L201+L204</f>
        <v>0</v>
      </c>
      <c r="M199" s="32">
        <f>M200+M202+M203+M201+M204</f>
        <v>0</v>
      </c>
      <c r="N199" s="37">
        <f t="shared" si="71"/>
        <v>2986445</v>
      </c>
      <c r="O199" s="32">
        <f>O200+O202+O203+O201+O204</f>
        <v>2986445</v>
      </c>
      <c r="P199" s="33">
        <f t="shared" si="72"/>
        <v>3086445</v>
      </c>
    </row>
    <row r="200" spans="1:16" s="44" customFormat="1" x14ac:dyDescent="0.2">
      <c r="A200" s="38" t="s">
        <v>423</v>
      </c>
      <c r="B200" s="39" t="s">
        <v>424</v>
      </c>
      <c r="C200" s="39" t="s">
        <v>425</v>
      </c>
      <c r="D200" s="54" t="s">
        <v>426</v>
      </c>
      <c r="E200" s="55">
        <f t="shared" si="69"/>
        <v>0</v>
      </c>
      <c r="F200" s="62"/>
      <c r="G200" s="62"/>
      <c r="H200" s="62"/>
      <c r="I200" s="62"/>
      <c r="J200" s="32">
        <f t="shared" si="70"/>
        <v>1075000</v>
      </c>
      <c r="K200" s="62"/>
      <c r="L200" s="62"/>
      <c r="M200" s="62"/>
      <c r="N200" s="37">
        <f t="shared" si="71"/>
        <v>1075000</v>
      </c>
      <c r="O200" s="62">
        <v>1075000</v>
      </c>
      <c r="P200" s="33">
        <f t="shared" si="72"/>
        <v>1075000</v>
      </c>
    </row>
    <row r="201" spans="1:16" s="44" customFormat="1" ht="13.5" customHeight="1" x14ac:dyDescent="0.2">
      <c r="A201" s="38" t="s">
        <v>427</v>
      </c>
      <c r="B201" s="39" t="s">
        <v>428</v>
      </c>
      <c r="C201" s="39" t="s">
        <v>425</v>
      </c>
      <c r="D201" s="182" t="s">
        <v>429</v>
      </c>
      <c r="E201" s="55">
        <f t="shared" si="69"/>
        <v>100000</v>
      </c>
      <c r="F201" s="62">
        <v>100000</v>
      </c>
      <c r="G201" s="62"/>
      <c r="H201" s="62"/>
      <c r="I201" s="62"/>
      <c r="J201" s="32">
        <f t="shared" si="70"/>
        <v>0</v>
      </c>
      <c r="K201" s="62"/>
      <c r="L201" s="62"/>
      <c r="M201" s="62"/>
      <c r="N201" s="37">
        <f t="shared" si="71"/>
        <v>0</v>
      </c>
      <c r="O201" s="62"/>
      <c r="P201" s="33">
        <f t="shared" si="72"/>
        <v>100000</v>
      </c>
    </row>
    <row r="202" spans="1:16" s="44" customFormat="1" x14ac:dyDescent="0.2">
      <c r="A202" s="38" t="s">
        <v>430</v>
      </c>
      <c r="B202" s="39" t="s">
        <v>431</v>
      </c>
      <c r="C202" s="39" t="s">
        <v>425</v>
      </c>
      <c r="D202" s="182" t="s">
        <v>432</v>
      </c>
      <c r="E202" s="55">
        <f t="shared" si="69"/>
        <v>0</v>
      </c>
      <c r="F202" s="62"/>
      <c r="G202" s="62"/>
      <c r="H202" s="62"/>
      <c r="I202" s="62"/>
      <c r="J202" s="32">
        <f t="shared" si="70"/>
        <v>602000</v>
      </c>
      <c r="K202" s="62"/>
      <c r="L202" s="62"/>
      <c r="M202" s="62"/>
      <c r="N202" s="37">
        <f t="shared" si="71"/>
        <v>602000</v>
      </c>
      <c r="O202" s="62">
        <v>602000</v>
      </c>
      <c r="P202" s="33">
        <f t="shared" si="72"/>
        <v>602000</v>
      </c>
    </row>
    <row r="203" spans="1:16" s="44" customFormat="1" ht="25.5" hidden="1" x14ac:dyDescent="0.2">
      <c r="A203" s="38" t="s">
        <v>433</v>
      </c>
      <c r="B203" s="39" t="s">
        <v>434</v>
      </c>
      <c r="C203" s="39" t="s">
        <v>425</v>
      </c>
      <c r="D203" s="182" t="s">
        <v>435</v>
      </c>
      <c r="E203" s="55">
        <f t="shared" si="69"/>
        <v>0</v>
      </c>
      <c r="F203" s="62"/>
      <c r="G203" s="62"/>
      <c r="H203" s="62"/>
      <c r="I203" s="62"/>
      <c r="J203" s="32">
        <f t="shared" si="70"/>
        <v>0</v>
      </c>
      <c r="K203" s="62"/>
      <c r="L203" s="62"/>
      <c r="M203" s="62"/>
      <c r="N203" s="37">
        <f t="shared" si="71"/>
        <v>0</v>
      </c>
      <c r="O203" s="62"/>
      <c r="P203" s="33">
        <f t="shared" si="72"/>
        <v>0</v>
      </c>
    </row>
    <row r="204" spans="1:16" s="44" customFormat="1" ht="25.5" x14ac:dyDescent="0.2">
      <c r="A204" s="38" t="s">
        <v>436</v>
      </c>
      <c r="B204" s="39" t="s">
        <v>437</v>
      </c>
      <c r="C204" s="39" t="s">
        <v>425</v>
      </c>
      <c r="D204" s="182" t="s">
        <v>438</v>
      </c>
      <c r="E204" s="55">
        <f t="shared" si="69"/>
        <v>0</v>
      </c>
      <c r="F204" s="62"/>
      <c r="G204" s="62"/>
      <c r="H204" s="62"/>
      <c r="I204" s="62"/>
      <c r="J204" s="32">
        <f t="shared" si="70"/>
        <v>1309445</v>
      </c>
      <c r="K204" s="62"/>
      <c r="L204" s="62"/>
      <c r="M204" s="62"/>
      <c r="N204" s="37">
        <f t="shared" si="71"/>
        <v>1309445</v>
      </c>
      <c r="O204" s="62">
        <v>1309445</v>
      </c>
      <c r="P204" s="33">
        <f t="shared" si="72"/>
        <v>1309445</v>
      </c>
    </row>
    <row r="205" spans="1:16" ht="25.5" hidden="1" x14ac:dyDescent="0.2">
      <c r="A205" s="26" t="s">
        <v>439</v>
      </c>
      <c r="B205" s="183">
        <v>6020</v>
      </c>
      <c r="C205" s="35" t="s">
        <v>425</v>
      </c>
      <c r="D205" s="184" t="s">
        <v>440</v>
      </c>
      <c r="E205" s="32">
        <f t="shared" si="69"/>
        <v>0</v>
      </c>
      <c r="F205" s="37"/>
      <c r="G205" s="37"/>
      <c r="H205" s="37"/>
      <c r="I205" s="37"/>
      <c r="J205" s="32">
        <f t="shared" si="70"/>
        <v>0</v>
      </c>
      <c r="K205" s="37"/>
      <c r="L205" s="37"/>
      <c r="M205" s="37"/>
      <c r="N205" s="37">
        <f t="shared" si="71"/>
        <v>0</v>
      </c>
      <c r="O205" s="37"/>
      <c r="P205" s="33">
        <f t="shared" si="72"/>
        <v>0</v>
      </c>
    </row>
    <row r="206" spans="1:16" x14ac:dyDescent="0.2">
      <c r="A206" s="26" t="s">
        <v>441</v>
      </c>
      <c r="B206" s="35" t="s">
        <v>442</v>
      </c>
      <c r="C206" s="35" t="s">
        <v>425</v>
      </c>
      <c r="D206" s="185" t="s">
        <v>443</v>
      </c>
      <c r="E206" s="32">
        <f t="shared" si="69"/>
        <v>37682000</v>
      </c>
      <c r="F206" s="186">
        <v>37682000</v>
      </c>
      <c r="G206" s="186"/>
      <c r="H206" s="186">
        <v>10182000</v>
      </c>
      <c r="I206" s="187"/>
      <c r="J206" s="32">
        <f t="shared" si="70"/>
        <v>16250000</v>
      </c>
      <c r="K206" s="187"/>
      <c r="L206" s="187"/>
      <c r="M206" s="187"/>
      <c r="N206" s="37">
        <f t="shared" si="71"/>
        <v>16250000</v>
      </c>
      <c r="O206" s="187">
        <v>16250000</v>
      </c>
      <c r="P206" s="33">
        <f t="shared" si="72"/>
        <v>53932000</v>
      </c>
    </row>
    <row r="207" spans="1:16" ht="29.25" hidden="1" customHeight="1" x14ac:dyDescent="0.2">
      <c r="A207" s="26">
        <v>4016100</v>
      </c>
      <c r="B207" s="116" t="s">
        <v>444</v>
      </c>
      <c r="C207" s="188" t="s">
        <v>425</v>
      </c>
      <c r="D207" s="189" t="s">
        <v>435</v>
      </c>
      <c r="E207" s="156">
        <f t="shared" si="69"/>
        <v>0</v>
      </c>
      <c r="F207" s="37"/>
      <c r="G207" s="37"/>
      <c r="H207" s="37"/>
      <c r="I207" s="37"/>
      <c r="J207" s="32">
        <f t="shared" si="70"/>
        <v>0</v>
      </c>
      <c r="K207" s="37"/>
      <c r="L207" s="37"/>
      <c r="M207" s="37"/>
      <c r="N207" s="37">
        <f t="shared" si="71"/>
        <v>0</v>
      </c>
      <c r="O207" s="37"/>
      <c r="P207" s="33">
        <f t="shared" si="72"/>
        <v>0</v>
      </c>
    </row>
    <row r="208" spans="1:16" ht="16.5" customHeight="1" x14ac:dyDescent="0.25">
      <c r="A208" s="26" t="s">
        <v>445</v>
      </c>
      <c r="B208" s="116" t="s">
        <v>446</v>
      </c>
      <c r="C208" s="188" t="s">
        <v>425</v>
      </c>
      <c r="D208" s="190" t="s">
        <v>447</v>
      </c>
      <c r="E208" s="156">
        <f t="shared" si="69"/>
        <v>0</v>
      </c>
      <c r="F208" s="37"/>
      <c r="G208" s="37"/>
      <c r="H208" s="37"/>
      <c r="I208" s="37"/>
      <c r="J208" s="32">
        <f t="shared" si="70"/>
        <v>500000</v>
      </c>
      <c r="K208" s="37"/>
      <c r="L208" s="37"/>
      <c r="M208" s="37"/>
      <c r="N208" s="37">
        <f t="shared" si="71"/>
        <v>500000</v>
      </c>
      <c r="O208" s="37">
        <v>500000</v>
      </c>
      <c r="P208" s="33">
        <f t="shared" si="72"/>
        <v>500000</v>
      </c>
    </row>
    <row r="209" spans="1:16" ht="17.25" hidden="1" customHeight="1" x14ac:dyDescent="0.2">
      <c r="A209" s="26" t="s">
        <v>448</v>
      </c>
      <c r="B209" s="191">
        <v>6070</v>
      </c>
      <c r="C209" s="35"/>
      <c r="D209" s="192" t="s">
        <v>449</v>
      </c>
      <c r="E209" s="32">
        <f t="shared" si="69"/>
        <v>0</v>
      </c>
      <c r="F209" s="72">
        <f>F210</f>
        <v>0</v>
      </c>
      <c r="G209" s="72">
        <f>G210</f>
        <v>0</v>
      </c>
      <c r="H209" s="72">
        <f>H210</f>
        <v>0</v>
      </c>
      <c r="I209" s="72">
        <f>I210</f>
        <v>0</v>
      </c>
      <c r="J209" s="32">
        <f t="shared" si="70"/>
        <v>0</v>
      </c>
      <c r="K209" s="72">
        <f>K210</f>
        <v>0</v>
      </c>
      <c r="L209" s="72">
        <f>L210</f>
        <v>0</v>
      </c>
      <c r="M209" s="72">
        <f>M210</f>
        <v>0</v>
      </c>
      <c r="N209" s="37">
        <f t="shared" si="71"/>
        <v>0</v>
      </c>
      <c r="O209" s="72">
        <f>O210</f>
        <v>0</v>
      </c>
      <c r="P209" s="33">
        <f t="shared" si="72"/>
        <v>0</v>
      </c>
    </row>
    <row r="210" spans="1:16" s="44" customFormat="1" ht="15.75" hidden="1" customHeight="1" x14ac:dyDescent="0.2">
      <c r="A210" s="38" t="s">
        <v>450</v>
      </c>
      <c r="B210" s="193">
        <v>6072</v>
      </c>
      <c r="C210" s="39" t="s">
        <v>451</v>
      </c>
      <c r="D210" s="194" t="s">
        <v>452</v>
      </c>
      <c r="E210" s="55">
        <f t="shared" si="69"/>
        <v>0</v>
      </c>
      <c r="F210" s="74"/>
      <c r="G210" s="74"/>
      <c r="H210" s="74"/>
      <c r="I210" s="74"/>
      <c r="J210" s="32">
        <f t="shared" si="70"/>
        <v>0</v>
      </c>
      <c r="K210" s="74"/>
      <c r="L210" s="74"/>
      <c r="M210" s="74"/>
      <c r="N210" s="37">
        <f t="shared" si="71"/>
        <v>0</v>
      </c>
      <c r="O210" s="62"/>
      <c r="P210" s="63"/>
    </row>
    <row r="211" spans="1:16" s="4" customFormat="1" ht="13.5" customHeight="1" x14ac:dyDescent="0.2">
      <c r="A211" s="26" t="s">
        <v>453</v>
      </c>
      <c r="B211" s="116" t="s">
        <v>454</v>
      </c>
      <c r="C211" s="116" t="s">
        <v>451</v>
      </c>
      <c r="D211" s="195" t="s">
        <v>455</v>
      </c>
      <c r="E211" s="32">
        <f t="shared" si="69"/>
        <v>0</v>
      </c>
      <c r="F211" s="37"/>
      <c r="G211" s="37"/>
      <c r="H211" s="37"/>
      <c r="I211" s="37"/>
      <c r="J211" s="32">
        <f t="shared" si="70"/>
        <v>1150000</v>
      </c>
      <c r="K211" s="37"/>
      <c r="L211" s="37"/>
      <c r="M211" s="37"/>
      <c r="N211" s="37">
        <f t="shared" si="71"/>
        <v>1150000</v>
      </c>
      <c r="O211" s="37">
        <v>1150000</v>
      </c>
      <c r="P211" s="33">
        <f t="shared" ref="P211:P220" si="73">E211+J211</f>
        <v>1150000</v>
      </c>
    </row>
    <row r="212" spans="1:16" x14ac:dyDescent="0.2">
      <c r="A212" s="26" t="s">
        <v>456</v>
      </c>
      <c r="B212" s="70" t="s">
        <v>457</v>
      </c>
      <c r="C212" s="35"/>
      <c r="D212" s="53" t="s">
        <v>458</v>
      </c>
      <c r="E212" s="32">
        <f t="shared" si="69"/>
        <v>16000000</v>
      </c>
      <c r="F212" s="37">
        <f>F213+F214+F215</f>
        <v>16000000</v>
      </c>
      <c r="G212" s="37">
        <f>G213+G214+G215</f>
        <v>0</v>
      </c>
      <c r="H212" s="37">
        <f>H213+H214+H215</f>
        <v>0</v>
      </c>
      <c r="I212" s="37">
        <f>I213+I214+I215</f>
        <v>0</v>
      </c>
      <c r="J212" s="32">
        <f t="shared" si="70"/>
        <v>24897600</v>
      </c>
      <c r="K212" s="37">
        <f>K213+K214+K215</f>
        <v>0</v>
      </c>
      <c r="L212" s="37">
        <f>L213+L214+L215</f>
        <v>0</v>
      </c>
      <c r="M212" s="37">
        <f>M213+M214+M215</f>
        <v>0</v>
      </c>
      <c r="N212" s="37">
        <f t="shared" si="71"/>
        <v>24897600</v>
      </c>
      <c r="O212" s="37">
        <f>O213+O214+O215</f>
        <v>24897600</v>
      </c>
      <c r="P212" s="33">
        <f t="shared" si="73"/>
        <v>40897600</v>
      </c>
    </row>
    <row r="213" spans="1:16" s="44" customFormat="1" ht="25.5" x14ac:dyDescent="0.2">
      <c r="A213" s="38" t="s">
        <v>459</v>
      </c>
      <c r="B213" s="68" t="s">
        <v>460</v>
      </c>
      <c r="C213" s="39" t="s">
        <v>461</v>
      </c>
      <c r="D213" s="54" t="s">
        <v>462</v>
      </c>
      <c r="E213" s="55">
        <f t="shared" si="69"/>
        <v>16000000</v>
      </c>
      <c r="F213" s="62">
        <v>16000000</v>
      </c>
      <c r="G213" s="62"/>
      <c r="H213" s="62"/>
      <c r="I213" s="62"/>
      <c r="J213" s="32">
        <f t="shared" si="70"/>
        <v>24897600</v>
      </c>
      <c r="K213" s="62"/>
      <c r="L213" s="62"/>
      <c r="M213" s="62"/>
      <c r="N213" s="37">
        <f t="shared" si="71"/>
        <v>24897600</v>
      </c>
      <c r="O213" s="62">
        <v>24897600</v>
      </c>
      <c r="P213" s="33">
        <f t="shared" si="73"/>
        <v>40897600</v>
      </c>
    </row>
    <row r="214" spans="1:16" s="44" customFormat="1" ht="25.5" hidden="1" x14ac:dyDescent="0.2">
      <c r="A214" s="38" t="s">
        <v>463</v>
      </c>
      <c r="B214" s="68" t="s">
        <v>464</v>
      </c>
      <c r="C214" s="126" t="s">
        <v>461</v>
      </c>
      <c r="D214" s="77" t="s">
        <v>465</v>
      </c>
      <c r="E214" s="55">
        <f t="shared" si="69"/>
        <v>0</v>
      </c>
      <c r="F214" s="62"/>
      <c r="G214" s="62"/>
      <c r="H214" s="62"/>
      <c r="I214" s="62"/>
      <c r="J214" s="32">
        <f t="shared" si="70"/>
        <v>0</v>
      </c>
      <c r="K214" s="62"/>
      <c r="L214" s="62"/>
      <c r="M214" s="62"/>
      <c r="N214" s="37">
        <f t="shared" si="71"/>
        <v>0</v>
      </c>
      <c r="O214" s="62"/>
      <c r="P214" s="63">
        <f t="shared" si="73"/>
        <v>0</v>
      </c>
    </row>
    <row r="215" spans="1:16" s="44" customFormat="1" ht="28.9" hidden="1" customHeight="1" x14ac:dyDescent="0.2">
      <c r="A215" s="38" t="s">
        <v>466</v>
      </c>
      <c r="B215" s="68" t="s">
        <v>467</v>
      </c>
      <c r="C215" s="126" t="s">
        <v>461</v>
      </c>
      <c r="D215" s="196" t="s">
        <v>468</v>
      </c>
      <c r="E215" s="55">
        <f t="shared" si="69"/>
        <v>0</v>
      </c>
      <c r="F215" s="62"/>
      <c r="G215" s="62"/>
      <c r="H215" s="62"/>
      <c r="I215" s="62"/>
      <c r="J215" s="32">
        <f t="shared" si="70"/>
        <v>0</v>
      </c>
      <c r="K215" s="62"/>
      <c r="L215" s="62"/>
      <c r="M215" s="62"/>
      <c r="N215" s="37">
        <f t="shared" si="71"/>
        <v>0</v>
      </c>
      <c r="O215" s="62"/>
      <c r="P215" s="63">
        <f t="shared" si="73"/>
        <v>0</v>
      </c>
    </row>
    <row r="216" spans="1:16" x14ac:dyDescent="0.2">
      <c r="A216" s="26" t="s">
        <v>469</v>
      </c>
      <c r="B216" s="70" t="s">
        <v>49</v>
      </c>
      <c r="C216" s="35" t="s">
        <v>50</v>
      </c>
      <c r="D216" s="52" t="s">
        <v>51</v>
      </c>
      <c r="E216" s="32"/>
      <c r="F216" s="187"/>
      <c r="G216" s="187"/>
      <c r="H216" s="187"/>
      <c r="I216" s="187"/>
      <c r="J216" s="32">
        <f t="shared" si="70"/>
        <v>200000</v>
      </c>
      <c r="K216" s="187"/>
      <c r="L216" s="187"/>
      <c r="M216" s="187"/>
      <c r="N216" s="37">
        <f t="shared" si="71"/>
        <v>200000</v>
      </c>
      <c r="O216" s="187">
        <v>200000</v>
      </c>
      <c r="P216" s="33">
        <f t="shared" si="73"/>
        <v>200000</v>
      </c>
    </row>
    <row r="217" spans="1:16" hidden="1" x14ac:dyDescent="0.2">
      <c r="A217" s="26" t="s">
        <v>470</v>
      </c>
      <c r="B217" s="70" t="s">
        <v>471</v>
      </c>
      <c r="C217" s="35" t="s">
        <v>54</v>
      </c>
      <c r="D217" s="53" t="s">
        <v>472</v>
      </c>
      <c r="E217" s="32"/>
      <c r="F217" s="37"/>
      <c r="G217" s="37"/>
      <c r="H217" s="37"/>
      <c r="I217" s="37"/>
      <c r="J217" s="32">
        <f t="shared" si="70"/>
        <v>0</v>
      </c>
      <c r="K217" s="37"/>
      <c r="L217" s="37"/>
      <c r="M217" s="37"/>
      <c r="N217" s="37">
        <f t="shared" si="71"/>
        <v>0</v>
      </c>
      <c r="O217" s="37"/>
      <c r="P217" s="33">
        <f t="shared" si="73"/>
        <v>0</v>
      </c>
    </row>
    <row r="218" spans="1:16" s="99" customFormat="1" hidden="1" x14ac:dyDescent="0.2">
      <c r="A218" s="197" t="s">
        <v>453</v>
      </c>
      <c r="B218" s="198" t="s">
        <v>454</v>
      </c>
      <c r="C218" s="199" t="s">
        <v>451</v>
      </c>
      <c r="D218" s="200" t="s">
        <v>455</v>
      </c>
      <c r="E218" s="96"/>
      <c r="F218" s="201"/>
      <c r="G218" s="201"/>
      <c r="H218" s="201"/>
      <c r="I218" s="201"/>
      <c r="J218" s="96">
        <f t="shared" si="70"/>
        <v>0</v>
      </c>
      <c r="K218" s="201"/>
      <c r="L218" s="201"/>
      <c r="M218" s="201"/>
      <c r="N218" s="37">
        <f t="shared" si="71"/>
        <v>0</v>
      </c>
      <c r="O218" s="201"/>
      <c r="P218" s="98">
        <f t="shared" si="73"/>
        <v>0</v>
      </c>
    </row>
    <row r="219" spans="1:16" ht="17.25" customHeight="1" x14ac:dyDescent="0.2">
      <c r="A219" s="26" t="s">
        <v>470</v>
      </c>
      <c r="B219" s="35" t="s">
        <v>471</v>
      </c>
      <c r="C219" s="35" t="s">
        <v>54</v>
      </c>
      <c r="D219" s="64" t="s">
        <v>472</v>
      </c>
      <c r="E219" s="32">
        <f>F219+I219</f>
        <v>0</v>
      </c>
      <c r="F219" s="47"/>
      <c r="G219" s="47"/>
      <c r="H219" s="47"/>
      <c r="I219" s="47"/>
      <c r="J219" s="32">
        <f t="shared" si="70"/>
        <v>400000</v>
      </c>
      <c r="K219" s="47"/>
      <c r="L219" s="47"/>
      <c r="M219" s="47"/>
      <c r="N219" s="37">
        <f t="shared" si="71"/>
        <v>400000</v>
      </c>
      <c r="O219" s="47">
        <v>400000</v>
      </c>
      <c r="P219" s="33">
        <f t="shared" si="73"/>
        <v>400000</v>
      </c>
    </row>
    <row r="220" spans="1:16" s="34" customFormat="1" ht="25.5" x14ac:dyDescent="0.2">
      <c r="A220" s="21">
        <v>1500000</v>
      </c>
      <c r="B220" s="160"/>
      <c r="C220" s="178"/>
      <c r="D220" s="179" t="s">
        <v>473</v>
      </c>
      <c r="E220" s="163">
        <f t="shared" ref="E220:O220" si="74">E221</f>
        <v>1889900</v>
      </c>
      <c r="F220" s="163">
        <f t="shared" si="74"/>
        <v>1889900</v>
      </c>
      <c r="G220" s="163">
        <f t="shared" si="74"/>
        <v>1406100</v>
      </c>
      <c r="H220" s="163">
        <f t="shared" si="74"/>
        <v>57800</v>
      </c>
      <c r="I220" s="163">
        <f t="shared" si="74"/>
        <v>0</v>
      </c>
      <c r="J220" s="163">
        <f t="shared" si="74"/>
        <v>60725290</v>
      </c>
      <c r="K220" s="163">
        <f t="shared" si="74"/>
        <v>0</v>
      </c>
      <c r="L220" s="163">
        <f t="shared" si="74"/>
        <v>0</v>
      </c>
      <c r="M220" s="163">
        <f t="shared" si="74"/>
        <v>0</v>
      </c>
      <c r="N220" s="163">
        <f t="shared" si="74"/>
        <v>60725290</v>
      </c>
      <c r="O220" s="163">
        <f t="shared" si="74"/>
        <v>31725290</v>
      </c>
      <c r="P220" s="33">
        <f t="shared" si="73"/>
        <v>62615190</v>
      </c>
    </row>
    <row r="221" spans="1:16" s="34" customFormat="1" ht="17.25" customHeight="1" x14ac:dyDescent="0.2">
      <c r="A221" s="26" t="s">
        <v>474</v>
      </c>
      <c r="B221" s="111"/>
      <c r="C221" s="178"/>
      <c r="D221" s="135" t="s">
        <v>473</v>
      </c>
      <c r="E221" s="163">
        <f t="shared" ref="E221:P221" si="75">E222+E223+E224+E225+E226+E227+E228+E229+E238+E240+E242+E232+E231+E244+E245+E233+E234</f>
        <v>1889900</v>
      </c>
      <c r="F221" s="163">
        <f t="shared" si="75"/>
        <v>1889900</v>
      </c>
      <c r="G221" s="163">
        <f t="shared" si="75"/>
        <v>1406100</v>
      </c>
      <c r="H221" s="163">
        <f t="shared" si="75"/>
        <v>57800</v>
      </c>
      <c r="I221" s="163">
        <f t="shared" si="75"/>
        <v>0</v>
      </c>
      <c r="J221" s="163">
        <f t="shared" si="75"/>
        <v>60725290</v>
      </c>
      <c r="K221" s="163">
        <f t="shared" si="75"/>
        <v>0</v>
      </c>
      <c r="L221" s="163">
        <f t="shared" si="75"/>
        <v>0</v>
      </c>
      <c r="M221" s="163">
        <f t="shared" si="75"/>
        <v>0</v>
      </c>
      <c r="N221" s="180">
        <f t="shared" si="75"/>
        <v>60725290</v>
      </c>
      <c r="O221" s="180">
        <f t="shared" si="75"/>
        <v>31725290</v>
      </c>
      <c r="P221" s="180">
        <f t="shared" si="75"/>
        <v>62615190</v>
      </c>
    </row>
    <row r="222" spans="1:16" s="34" customFormat="1" ht="25.5" x14ac:dyDescent="0.2">
      <c r="A222" s="26" t="s">
        <v>475</v>
      </c>
      <c r="B222" s="30" t="s">
        <v>97</v>
      </c>
      <c r="C222" s="30" t="s">
        <v>28</v>
      </c>
      <c r="D222" s="56" t="s">
        <v>98</v>
      </c>
      <c r="E222" s="32">
        <f t="shared" ref="E222:E237" si="76">F222+I222</f>
        <v>1889900</v>
      </c>
      <c r="F222" s="72">
        <v>1889900</v>
      </c>
      <c r="G222" s="72">
        <v>1406100</v>
      </c>
      <c r="H222" s="72">
        <v>57800</v>
      </c>
      <c r="I222" s="72"/>
      <c r="J222" s="32">
        <f t="shared" ref="J222:J237" si="77">K222+N222</f>
        <v>20000</v>
      </c>
      <c r="K222" s="72"/>
      <c r="L222" s="72"/>
      <c r="M222" s="72"/>
      <c r="N222" s="72">
        <f t="shared" ref="N222:N237" si="78">O222</f>
        <v>20000</v>
      </c>
      <c r="O222" s="72">
        <v>20000</v>
      </c>
      <c r="P222" s="33">
        <f t="shared" ref="P222:P237" si="79">E222+J222</f>
        <v>1909900</v>
      </c>
    </row>
    <row r="223" spans="1:16" s="34" customFormat="1" x14ac:dyDescent="0.2">
      <c r="A223" s="26" t="s">
        <v>476</v>
      </c>
      <c r="B223" s="50" t="s">
        <v>100</v>
      </c>
      <c r="C223" s="50" t="s">
        <v>101</v>
      </c>
      <c r="D223" s="36" t="s">
        <v>102</v>
      </c>
      <c r="E223" s="32">
        <f t="shared" si="76"/>
        <v>0</v>
      </c>
      <c r="F223" s="72"/>
      <c r="G223" s="72"/>
      <c r="H223" s="72"/>
      <c r="I223" s="72"/>
      <c r="J223" s="32">
        <f t="shared" si="77"/>
        <v>2351961</v>
      </c>
      <c r="K223" s="72"/>
      <c r="L223" s="72"/>
      <c r="M223" s="72"/>
      <c r="N223" s="72">
        <f t="shared" si="78"/>
        <v>2351961</v>
      </c>
      <c r="O223" s="72">
        <v>2351961</v>
      </c>
      <c r="P223" s="33">
        <f t="shared" si="79"/>
        <v>2351961</v>
      </c>
    </row>
    <row r="224" spans="1:16" s="117" customFormat="1" ht="38.25" x14ac:dyDescent="0.2">
      <c r="A224" s="26" t="s">
        <v>477</v>
      </c>
      <c r="B224" s="50" t="s">
        <v>104</v>
      </c>
      <c r="C224" s="50" t="s">
        <v>105</v>
      </c>
      <c r="D224" s="53" t="s">
        <v>106</v>
      </c>
      <c r="E224" s="32">
        <f t="shared" si="76"/>
        <v>0</v>
      </c>
      <c r="F224" s="72"/>
      <c r="G224" s="72"/>
      <c r="H224" s="72"/>
      <c r="I224" s="72"/>
      <c r="J224" s="32">
        <f t="shared" si="77"/>
        <v>6004187</v>
      </c>
      <c r="K224" s="72"/>
      <c r="L224" s="72"/>
      <c r="M224" s="72"/>
      <c r="N224" s="72">
        <f t="shared" si="78"/>
        <v>6004187</v>
      </c>
      <c r="O224" s="72">
        <v>6004187</v>
      </c>
      <c r="P224" s="33">
        <f t="shared" si="79"/>
        <v>6004187</v>
      </c>
    </row>
    <row r="225" spans="1:16" s="117" customFormat="1" x14ac:dyDescent="0.2">
      <c r="A225" s="26" t="s">
        <v>478</v>
      </c>
      <c r="B225" s="50" t="s">
        <v>120</v>
      </c>
      <c r="C225" s="50" t="s">
        <v>121</v>
      </c>
      <c r="D225" s="53" t="s">
        <v>479</v>
      </c>
      <c r="E225" s="32">
        <f t="shared" si="76"/>
        <v>0</v>
      </c>
      <c r="F225" s="72"/>
      <c r="G225" s="72"/>
      <c r="H225" s="72"/>
      <c r="I225" s="72"/>
      <c r="J225" s="32">
        <f t="shared" si="77"/>
        <v>270000</v>
      </c>
      <c r="K225" s="72"/>
      <c r="L225" s="72"/>
      <c r="M225" s="72"/>
      <c r="N225" s="72">
        <f t="shared" si="78"/>
        <v>270000</v>
      </c>
      <c r="O225" s="72">
        <v>270000</v>
      </c>
      <c r="P225" s="33">
        <f t="shared" si="79"/>
        <v>270000</v>
      </c>
    </row>
    <row r="226" spans="1:16" s="204" customFormat="1" ht="25.5" hidden="1" x14ac:dyDescent="0.2">
      <c r="A226" s="93">
        <v>4711170</v>
      </c>
      <c r="B226" s="202" t="s">
        <v>137</v>
      </c>
      <c r="C226" s="202" t="s">
        <v>121</v>
      </c>
      <c r="D226" s="203" t="s">
        <v>480</v>
      </c>
      <c r="E226" s="96">
        <f t="shared" si="76"/>
        <v>0</v>
      </c>
      <c r="F226" s="97"/>
      <c r="G226" s="97"/>
      <c r="H226" s="97"/>
      <c r="I226" s="97"/>
      <c r="J226" s="96">
        <f t="shared" si="77"/>
        <v>0</v>
      </c>
      <c r="K226" s="97"/>
      <c r="L226" s="97"/>
      <c r="M226" s="97"/>
      <c r="N226" s="97">
        <f t="shared" si="78"/>
        <v>0</v>
      </c>
      <c r="O226" s="97"/>
      <c r="P226" s="98">
        <f t="shared" si="79"/>
        <v>0</v>
      </c>
    </row>
    <row r="227" spans="1:16" s="117" customFormat="1" x14ac:dyDescent="0.2">
      <c r="A227" s="26" t="s">
        <v>481</v>
      </c>
      <c r="B227" s="51" t="s">
        <v>145</v>
      </c>
      <c r="C227" s="51" t="s">
        <v>146</v>
      </c>
      <c r="D227" s="36" t="s">
        <v>147</v>
      </c>
      <c r="E227" s="32">
        <f t="shared" si="76"/>
        <v>0</v>
      </c>
      <c r="F227" s="72"/>
      <c r="G227" s="72"/>
      <c r="H227" s="72"/>
      <c r="I227" s="72"/>
      <c r="J227" s="32">
        <f t="shared" si="77"/>
        <v>6293900</v>
      </c>
      <c r="K227" s="72"/>
      <c r="L227" s="72"/>
      <c r="M227" s="72"/>
      <c r="N227" s="72">
        <f t="shared" si="78"/>
        <v>6293900</v>
      </c>
      <c r="O227" s="72">
        <v>6293900</v>
      </c>
      <c r="P227" s="33">
        <f t="shared" si="79"/>
        <v>6293900</v>
      </c>
    </row>
    <row r="228" spans="1:16" s="204" customFormat="1" ht="25.5" hidden="1" x14ac:dyDescent="0.2">
      <c r="A228" s="93">
        <v>4712020</v>
      </c>
      <c r="B228" s="94" t="s">
        <v>148</v>
      </c>
      <c r="C228" s="94" t="s">
        <v>146</v>
      </c>
      <c r="D228" s="95" t="s">
        <v>149</v>
      </c>
      <c r="E228" s="96">
        <f t="shared" si="76"/>
        <v>0</v>
      </c>
      <c r="F228" s="97"/>
      <c r="G228" s="97"/>
      <c r="H228" s="97"/>
      <c r="I228" s="97"/>
      <c r="J228" s="96">
        <f t="shared" si="77"/>
        <v>0</v>
      </c>
      <c r="K228" s="97"/>
      <c r="L228" s="97"/>
      <c r="M228" s="97"/>
      <c r="N228" s="72">
        <f t="shared" si="78"/>
        <v>0</v>
      </c>
      <c r="O228" s="97"/>
      <c r="P228" s="98">
        <f t="shared" si="79"/>
        <v>0</v>
      </c>
    </row>
    <row r="229" spans="1:16" s="117" customFormat="1" ht="12.6" customHeight="1" x14ac:dyDescent="0.2">
      <c r="A229" s="78" t="s">
        <v>482</v>
      </c>
      <c r="B229" s="205" t="s">
        <v>160</v>
      </c>
      <c r="C229" s="206"/>
      <c r="D229" s="207" t="s">
        <v>161</v>
      </c>
      <c r="E229" s="32">
        <f t="shared" si="76"/>
        <v>0</v>
      </c>
      <c r="F229" s="72">
        <f>F230</f>
        <v>0</v>
      </c>
      <c r="G229" s="72">
        <f>G230</f>
        <v>0</v>
      </c>
      <c r="H229" s="72">
        <f>H230</f>
        <v>0</v>
      </c>
      <c r="I229" s="72">
        <f>I230</f>
        <v>0</v>
      </c>
      <c r="J229" s="32">
        <f t="shared" si="77"/>
        <v>1101640</v>
      </c>
      <c r="K229" s="72">
        <f>K230</f>
        <v>0</v>
      </c>
      <c r="L229" s="72">
        <f>L230</f>
        <v>0</v>
      </c>
      <c r="M229" s="72">
        <f>M230</f>
        <v>0</v>
      </c>
      <c r="N229" s="72">
        <f t="shared" si="78"/>
        <v>1101640</v>
      </c>
      <c r="O229" s="72">
        <f>O230</f>
        <v>1101640</v>
      </c>
      <c r="P229" s="33">
        <f t="shared" si="79"/>
        <v>1101640</v>
      </c>
    </row>
    <row r="230" spans="1:16" s="115" customFormat="1" ht="30" customHeight="1" x14ac:dyDescent="0.2">
      <c r="A230" s="81" t="s">
        <v>483</v>
      </c>
      <c r="B230" s="208" t="s">
        <v>163</v>
      </c>
      <c r="C230" s="209" t="s">
        <v>164</v>
      </c>
      <c r="D230" s="210" t="s">
        <v>165</v>
      </c>
      <c r="E230" s="55">
        <f t="shared" si="76"/>
        <v>0</v>
      </c>
      <c r="F230" s="74"/>
      <c r="G230" s="74"/>
      <c r="H230" s="74"/>
      <c r="I230" s="74"/>
      <c r="J230" s="55">
        <f t="shared" si="77"/>
        <v>1101640</v>
      </c>
      <c r="K230" s="74"/>
      <c r="L230" s="74"/>
      <c r="M230" s="74"/>
      <c r="N230" s="72">
        <f t="shared" si="78"/>
        <v>1101640</v>
      </c>
      <c r="O230" s="74">
        <v>1101640</v>
      </c>
      <c r="P230" s="63">
        <f t="shared" si="79"/>
        <v>1101640</v>
      </c>
    </row>
    <row r="231" spans="1:16" s="117" customFormat="1" hidden="1" x14ac:dyDescent="0.2">
      <c r="A231" s="211" t="s">
        <v>484</v>
      </c>
      <c r="B231" s="30" t="s">
        <v>367</v>
      </c>
      <c r="C231" s="30" t="s">
        <v>364</v>
      </c>
      <c r="D231" s="212" t="s">
        <v>368</v>
      </c>
      <c r="E231" s="32">
        <f t="shared" si="76"/>
        <v>0</v>
      </c>
      <c r="F231" s="72"/>
      <c r="G231" s="72"/>
      <c r="H231" s="72"/>
      <c r="I231" s="72"/>
      <c r="J231" s="32">
        <f t="shared" si="77"/>
        <v>0</v>
      </c>
      <c r="K231" s="72"/>
      <c r="L231" s="72"/>
      <c r="M231" s="72"/>
      <c r="N231" s="72">
        <f t="shared" si="78"/>
        <v>0</v>
      </c>
      <c r="O231" s="72"/>
      <c r="P231" s="33">
        <f t="shared" si="79"/>
        <v>0</v>
      </c>
    </row>
    <row r="232" spans="1:16" s="117" customFormat="1" x14ac:dyDescent="0.2">
      <c r="A232" s="26" t="s">
        <v>485</v>
      </c>
      <c r="B232" s="50" t="s">
        <v>442</v>
      </c>
      <c r="C232" s="50" t="s">
        <v>425</v>
      </c>
      <c r="D232" s="53" t="s">
        <v>443</v>
      </c>
      <c r="E232" s="32">
        <f t="shared" si="76"/>
        <v>0</v>
      </c>
      <c r="F232" s="213"/>
      <c r="G232" s="213"/>
      <c r="H232" s="213"/>
      <c r="I232" s="213"/>
      <c r="J232" s="32">
        <f t="shared" si="77"/>
        <v>4309</v>
      </c>
      <c r="K232" s="213"/>
      <c r="L232" s="213"/>
      <c r="M232" s="213"/>
      <c r="N232" s="72">
        <f t="shared" si="78"/>
        <v>4309</v>
      </c>
      <c r="O232" s="213">
        <v>4309</v>
      </c>
      <c r="P232" s="33">
        <f t="shared" si="79"/>
        <v>4309</v>
      </c>
    </row>
    <row r="233" spans="1:16" s="117" customFormat="1" x14ac:dyDescent="0.2">
      <c r="A233" s="26" t="s">
        <v>486</v>
      </c>
      <c r="B233" s="30" t="s">
        <v>487</v>
      </c>
      <c r="C233" s="30" t="s">
        <v>488</v>
      </c>
      <c r="D233" s="56" t="s">
        <v>489</v>
      </c>
      <c r="E233" s="32">
        <f t="shared" si="76"/>
        <v>0</v>
      </c>
      <c r="F233" s="72"/>
      <c r="G233" s="72"/>
      <c r="H233" s="72"/>
      <c r="I233" s="72"/>
      <c r="J233" s="32">
        <f t="shared" si="77"/>
        <v>12152341</v>
      </c>
      <c r="K233" s="72"/>
      <c r="L233" s="72"/>
      <c r="M233" s="72"/>
      <c r="N233" s="72">
        <f t="shared" si="78"/>
        <v>12152341</v>
      </c>
      <c r="O233" s="72">
        <v>12152341</v>
      </c>
      <c r="P233" s="33">
        <f t="shared" si="79"/>
        <v>12152341</v>
      </c>
    </row>
    <row r="234" spans="1:16" s="117" customFormat="1" x14ac:dyDescent="0.2">
      <c r="A234" s="26" t="s">
        <v>490</v>
      </c>
      <c r="B234" s="148" t="s">
        <v>491</v>
      </c>
      <c r="C234" s="148"/>
      <c r="D234" s="185" t="s">
        <v>492</v>
      </c>
      <c r="E234" s="32">
        <f t="shared" si="76"/>
        <v>0</v>
      </c>
      <c r="F234" s="72"/>
      <c r="G234" s="72"/>
      <c r="H234" s="72"/>
      <c r="I234" s="72"/>
      <c r="J234" s="32">
        <f t="shared" si="77"/>
        <v>3476952</v>
      </c>
      <c r="K234" s="72">
        <f>SUM(K235:K237)</f>
        <v>0</v>
      </c>
      <c r="L234" s="72">
        <f>SUM(L235:L237)</f>
        <v>0</v>
      </c>
      <c r="M234" s="72">
        <f>SUM(M235:M237)</f>
        <v>0</v>
      </c>
      <c r="N234" s="72">
        <f t="shared" si="78"/>
        <v>3476952</v>
      </c>
      <c r="O234" s="72">
        <f>SUM(O235:O237)</f>
        <v>3476952</v>
      </c>
      <c r="P234" s="33">
        <f t="shared" si="79"/>
        <v>3476952</v>
      </c>
    </row>
    <row r="235" spans="1:16" s="115" customFormat="1" x14ac:dyDescent="0.2">
      <c r="A235" s="214" t="s">
        <v>493</v>
      </c>
      <c r="B235" s="208" t="s">
        <v>494</v>
      </c>
      <c r="C235" s="208" t="s">
        <v>488</v>
      </c>
      <c r="D235" s="215" t="s">
        <v>495</v>
      </c>
      <c r="E235" s="32">
        <f t="shared" si="76"/>
        <v>0</v>
      </c>
      <c r="F235" s="74"/>
      <c r="G235" s="74"/>
      <c r="H235" s="74"/>
      <c r="I235" s="74"/>
      <c r="J235" s="32">
        <f t="shared" si="77"/>
        <v>9852</v>
      </c>
      <c r="K235" s="74"/>
      <c r="L235" s="74"/>
      <c r="M235" s="74"/>
      <c r="N235" s="72">
        <f t="shared" si="78"/>
        <v>9852</v>
      </c>
      <c r="O235" s="74">
        <v>9852</v>
      </c>
      <c r="P235" s="33">
        <f t="shared" si="79"/>
        <v>9852</v>
      </c>
    </row>
    <row r="236" spans="1:16" s="115" customFormat="1" x14ac:dyDescent="0.2">
      <c r="A236" s="214" t="s">
        <v>496</v>
      </c>
      <c r="B236" s="208" t="s">
        <v>497</v>
      </c>
      <c r="C236" s="208" t="s">
        <v>488</v>
      </c>
      <c r="D236" s="215" t="s">
        <v>498</v>
      </c>
      <c r="E236" s="32">
        <f t="shared" si="76"/>
        <v>0</v>
      </c>
      <c r="F236" s="74"/>
      <c r="G236" s="74"/>
      <c r="H236" s="74"/>
      <c r="I236" s="74"/>
      <c r="J236" s="32">
        <f t="shared" si="77"/>
        <v>1677100</v>
      </c>
      <c r="K236" s="74"/>
      <c r="L236" s="74"/>
      <c r="M236" s="74"/>
      <c r="N236" s="72">
        <f t="shared" si="78"/>
        <v>1677100</v>
      </c>
      <c r="O236" s="74">
        <v>1677100</v>
      </c>
      <c r="P236" s="33">
        <f t="shared" si="79"/>
        <v>1677100</v>
      </c>
    </row>
    <row r="237" spans="1:16" s="115" customFormat="1" x14ac:dyDescent="0.2">
      <c r="A237" s="214" t="s">
        <v>499</v>
      </c>
      <c r="B237" s="208" t="s">
        <v>500</v>
      </c>
      <c r="C237" s="208" t="s">
        <v>488</v>
      </c>
      <c r="D237" s="215" t="s">
        <v>501</v>
      </c>
      <c r="E237" s="32">
        <f t="shared" si="76"/>
        <v>0</v>
      </c>
      <c r="F237" s="74"/>
      <c r="G237" s="74"/>
      <c r="H237" s="74"/>
      <c r="I237" s="74"/>
      <c r="J237" s="32">
        <f t="shared" si="77"/>
        <v>1790000</v>
      </c>
      <c r="K237" s="74"/>
      <c r="L237" s="74"/>
      <c r="M237" s="74"/>
      <c r="N237" s="72">
        <f t="shared" si="78"/>
        <v>1790000</v>
      </c>
      <c r="O237" s="74">
        <v>1790000</v>
      </c>
      <c r="P237" s="33">
        <f t="shared" si="79"/>
        <v>1790000</v>
      </c>
    </row>
    <row r="238" spans="1:16" s="204" customFormat="1" ht="25.5" hidden="1" x14ac:dyDescent="0.2">
      <c r="A238" s="216">
        <v>4713100</v>
      </c>
      <c r="B238" s="217" t="s">
        <v>293</v>
      </c>
      <c r="C238" s="218"/>
      <c r="D238" s="219" t="s">
        <v>502</v>
      </c>
      <c r="E238" s="96">
        <f t="shared" ref="E238:P238" si="80">E239</f>
        <v>0</v>
      </c>
      <c r="F238" s="96">
        <f t="shared" si="80"/>
        <v>0</v>
      </c>
      <c r="G238" s="96">
        <f t="shared" si="80"/>
        <v>0</v>
      </c>
      <c r="H238" s="96">
        <f t="shared" si="80"/>
        <v>0</v>
      </c>
      <c r="I238" s="96">
        <f t="shared" si="80"/>
        <v>0</v>
      </c>
      <c r="J238" s="96">
        <f t="shared" si="80"/>
        <v>0</v>
      </c>
      <c r="K238" s="96">
        <f t="shared" si="80"/>
        <v>0</v>
      </c>
      <c r="L238" s="96">
        <f t="shared" si="80"/>
        <v>0</v>
      </c>
      <c r="M238" s="96">
        <f t="shared" si="80"/>
        <v>0</v>
      </c>
      <c r="N238" s="96">
        <f t="shared" si="80"/>
        <v>0</v>
      </c>
      <c r="O238" s="96">
        <f t="shared" si="80"/>
        <v>0</v>
      </c>
      <c r="P238" s="98">
        <f t="shared" si="80"/>
        <v>0</v>
      </c>
    </row>
    <row r="239" spans="1:16" s="228" customFormat="1" ht="13.5" hidden="1" customHeight="1" x14ac:dyDescent="0.2">
      <c r="A239" s="220">
        <v>4713105</v>
      </c>
      <c r="B239" s="221" t="s">
        <v>299</v>
      </c>
      <c r="C239" s="222" t="s">
        <v>100</v>
      </c>
      <c r="D239" s="223" t="s">
        <v>503</v>
      </c>
      <c r="E239" s="224">
        <f>F239+I239</f>
        <v>0</v>
      </c>
      <c r="F239" s="225"/>
      <c r="G239" s="225"/>
      <c r="H239" s="225"/>
      <c r="I239" s="225"/>
      <c r="J239" s="224">
        <f>K239+N239</f>
        <v>0</v>
      </c>
      <c r="K239" s="225"/>
      <c r="L239" s="225"/>
      <c r="M239" s="225"/>
      <c r="N239" s="107">
        <f>O239</f>
        <v>0</v>
      </c>
      <c r="O239" s="226"/>
      <c r="P239" s="227">
        <f t="shared" ref="P239:P247" si="81">E239+J239</f>
        <v>0</v>
      </c>
    </row>
    <row r="240" spans="1:16" s="204" customFormat="1" hidden="1" x14ac:dyDescent="0.2">
      <c r="A240" s="93">
        <v>4715040</v>
      </c>
      <c r="B240" s="229" t="s">
        <v>404</v>
      </c>
      <c r="C240" s="229"/>
      <c r="D240" s="200" t="s">
        <v>405</v>
      </c>
      <c r="E240" s="96">
        <f t="shared" ref="E240:O240" si="82">E241</f>
        <v>0</v>
      </c>
      <c r="F240" s="96">
        <f t="shared" si="82"/>
        <v>0</v>
      </c>
      <c r="G240" s="96">
        <f t="shared" si="82"/>
        <v>0</v>
      </c>
      <c r="H240" s="96">
        <f t="shared" si="82"/>
        <v>0</v>
      </c>
      <c r="I240" s="96">
        <f t="shared" si="82"/>
        <v>0</v>
      </c>
      <c r="J240" s="96">
        <f t="shared" si="82"/>
        <v>0</v>
      </c>
      <c r="K240" s="96">
        <f t="shared" si="82"/>
        <v>0</v>
      </c>
      <c r="L240" s="96">
        <f t="shared" si="82"/>
        <v>0</v>
      </c>
      <c r="M240" s="96">
        <f t="shared" si="82"/>
        <v>0</v>
      </c>
      <c r="N240" s="96">
        <f t="shared" si="82"/>
        <v>0</v>
      </c>
      <c r="O240" s="96">
        <f t="shared" si="82"/>
        <v>0</v>
      </c>
      <c r="P240" s="98">
        <f t="shared" si="81"/>
        <v>0</v>
      </c>
    </row>
    <row r="241" spans="1:16" s="204" customFormat="1" hidden="1" x14ac:dyDescent="0.2">
      <c r="A241" s="104">
        <v>4715041</v>
      </c>
      <c r="B241" s="230" t="s">
        <v>406</v>
      </c>
      <c r="C241" s="230" t="s">
        <v>390</v>
      </c>
      <c r="D241" s="231" t="s">
        <v>504</v>
      </c>
      <c r="E241" s="96">
        <f t="shared" ref="E241:E245" si="83">F241+I241</f>
        <v>0</v>
      </c>
      <c r="F241" s="225"/>
      <c r="G241" s="225"/>
      <c r="H241" s="225"/>
      <c r="I241" s="225"/>
      <c r="J241" s="96">
        <f t="shared" ref="J241:J246" si="84">K241+N241</f>
        <v>0</v>
      </c>
      <c r="K241" s="225"/>
      <c r="L241" s="225"/>
      <c r="M241" s="225"/>
      <c r="N241" s="107">
        <f>O241</f>
        <v>0</v>
      </c>
      <c r="O241" s="232"/>
      <c r="P241" s="98">
        <f t="shared" si="81"/>
        <v>0</v>
      </c>
    </row>
    <row r="242" spans="1:16" s="204" customFormat="1" hidden="1" x14ac:dyDescent="0.2">
      <c r="A242" s="93">
        <v>4716050</v>
      </c>
      <c r="B242" s="233" t="s">
        <v>505</v>
      </c>
      <c r="C242" s="234"/>
      <c r="D242" s="235" t="s">
        <v>506</v>
      </c>
      <c r="E242" s="96">
        <f t="shared" si="83"/>
        <v>0</v>
      </c>
      <c r="F242" s="236"/>
      <c r="G242" s="236"/>
      <c r="H242" s="236"/>
      <c r="I242" s="236"/>
      <c r="J242" s="96">
        <f t="shared" si="84"/>
        <v>0</v>
      </c>
      <c r="K242" s="236"/>
      <c r="L242" s="236"/>
      <c r="M242" s="236"/>
      <c r="N242" s="236">
        <f>N243</f>
        <v>0</v>
      </c>
      <c r="O242" s="236">
        <f>O243</f>
        <v>0</v>
      </c>
      <c r="P242" s="98">
        <f t="shared" si="81"/>
        <v>0</v>
      </c>
    </row>
    <row r="243" spans="1:16" s="228" customFormat="1" hidden="1" x14ac:dyDescent="0.2">
      <c r="A243" s="104">
        <v>4716051</v>
      </c>
      <c r="B243" s="237" t="s">
        <v>507</v>
      </c>
      <c r="C243" s="237" t="s">
        <v>425</v>
      </c>
      <c r="D243" s="238" t="s">
        <v>508</v>
      </c>
      <c r="E243" s="96">
        <f t="shared" si="83"/>
        <v>0</v>
      </c>
      <c r="F243" s="225"/>
      <c r="G243" s="225"/>
      <c r="H243" s="225"/>
      <c r="I243" s="225"/>
      <c r="J243" s="96">
        <f t="shared" si="84"/>
        <v>0</v>
      </c>
      <c r="K243" s="225"/>
      <c r="L243" s="225"/>
      <c r="M243" s="225"/>
      <c r="N243" s="107">
        <f t="shared" ref="N243:N244" si="85">O243</f>
        <v>0</v>
      </c>
      <c r="O243" s="225"/>
      <c r="P243" s="98">
        <f t="shared" si="81"/>
        <v>0</v>
      </c>
    </row>
    <row r="244" spans="1:16" s="244" customFormat="1" ht="30" customHeight="1" x14ac:dyDescent="0.2">
      <c r="A244" s="211" t="s">
        <v>509</v>
      </c>
      <c r="B244" s="239" t="s">
        <v>510</v>
      </c>
      <c r="C244" s="239" t="s">
        <v>488</v>
      </c>
      <c r="D244" s="240" t="s">
        <v>511</v>
      </c>
      <c r="E244" s="241">
        <f t="shared" si="83"/>
        <v>0</v>
      </c>
      <c r="F244" s="242"/>
      <c r="G244" s="242"/>
      <c r="H244" s="242"/>
      <c r="I244" s="242"/>
      <c r="J244" s="241">
        <f t="shared" si="84"/>
        <v>50000</v>
      </c>
      <c r="K244" s="242"/>
      <c r="L244" s="242"/>
      <c r="M244" s="242"/>
      <c r="N244" s="242">
        <f t="shared" si="85"/>
        <v>50000</v>
      </c>
      <c r="O244" s="242">
        <v>50000</v>
      </c>
      <c r="P244" s="243">
        <f t="shared" si="81"/>
        <v>50000</v>
      </c>
    </row>
    <row r="245" spans="1:16" s="244" customFormat="1" ht="13.5" customHeight="1" x14ac:dyDescent="0.2">
      <c r="A245" s="211" t="s">
        <v>512</v>
      </c>
      <c r="B245" s="245" t="s">
        <v>78</v>
      </c>
      <c r="C245" s="245"/>
      <c r="D245" s="246" t="s">
        <v>79</v>
      </c>
      <c r="E245" s="241">
        <f t="shared" si="83"/>
        <v>0</v>
      </c>
      <c r="F245" s="247"/>
      <c r="G245" s="247"/>
      <c r="H245" s="247"/>
      <c r="I245" s="247"/>
      <c r="J245" s="241">
        <f t="shared" si="84"/>
        <v>29000000</v>
      </c>
      <c r="K245" s="247"/>
      <c r="L245" s="247"/>
      <c r="M245" s="247"/>
      <c r="N245" s="242">
        <f>N246</f>
        <v>29000000</v>
      </c>
      <c r="O245" s="247"/>
      <c r="P245" s="243">
        <f t="shared" si="81"/>
        <v>29000000</v>
      </c>
    </row>
    <row r="246" spans="1:16" s="255" customFormat="1" ht="13.5" customHeight="1" x14ac:dyDescent="0.2">
      <c r="A246" s="248" t="s">
        <v>513</v>
      </c>
      <c r="B246" s="249" t="s">
        <v>81</v>
      </c>
      <c r="C246" s="249" t="s">
        <v>82</v>
      </c>
      <c r="D246" s="250" t="s">
        <v>83</v>
      </c>
      <c r="E246" s="251"/>
      <c r="F246" s="252"/>
      <c r="G246" s="252"/>
      <c r="H246" s="252"/>
      <c r="I246" s="252"/>
      <c r="J246" s="251">
        <f t="shared" si="84"/>
        <v>29000000</v>
      </c>
      <c r="K246" s="252"/>
      <c r="L246" s="252"/>
      <c r="M246" s="252"/>
      <c r="N246" s="253">
        <v>29000000</v>
      </c>
      <c r="O246" s="252"/>
      <c r="P246" s="254">
        <f t="shared" si="81"/>
        <v>29000000</v>
      </c>
    </row>
    <row r="247" spans="1:16" s="244" customFormat="1" x14ac:dyDescent="0.2">
      <c r="A247" s="21">
        <v>3100000</v>
      </c>
      <c r="B247" s="256"/>
      <c r="C247" s="257"/>
      <c r="D247" s="258" t="s">
        <v>514</v>
      </c>
      <c r="E247" s="259">
        <f t="shared" ref="E247:O247" si="86">E248</f>
        <v>916200</v>
      </c>
      <c r="F247" s="259">
        <f t="shared" si="86"/>
        <v>916200</v>
      </c>
      <c r="G247" s="259">
        <f t="shared" si="86"/>
        <v>610500</v>
      </c>
      <c r="H247" s="259">
        <f t="shared" si="86"/>
        <v>31900</v>
      </c>
      <c r="I247" s="259">
        <f t="shared" si="86"/>
        <v>0</v>
      </c>
      <c r="J247" s="259">
        <f t="shared" si="86"/>
        <v>6392900</v>
      </c>
      <c r="K247" s="259">
        <f t="shared" si="86"/>
        <v>0</v>
      </c>
      <c r="L247" s="259">
        <f t="shared" si="86"/>
        <v>0</v>
      </c>
      <c r="M247" s="259">
        <f t="shared" si="86"/>
        <v>0</v>
      </c>
      <c r="N247" s="259">
        <f t="shared" si="86"/>
        <v>6392900</v>
      </c>
      <c r="O247" s="259">
        <f t="shared" si="86"/>
        <v>6392900</v>
      </c>
      <c r="P247" s="243">
        <f t="shared" si="81"/>
        <v>7309100</v>
      </c>
    </row>
    <row r="248" spans="1:16" x14ac:dyDescent="0.2">
      <c r="A248" s="26" t="s">
        <v>515</v>
      </c>
      <c r="B248" s="70"/>
      <c r="C248" s="66"/>
      <c r="D248" s="27" t="s">
        <v>514</v>
      </c>
      <c r="E248" s="58">
        <f>E249+E250+E251+E255</f>
        <v>916200</v>
      </c>
      <c r="F248" s="58">
        <f>F249+F250+F251+F255</f>
        <v>916200</v>
      </c>
      <c r="G248" s="58">
        <f>G249+G250+G251+G255</f>
        <v>610500</v>
      </c>
      <c r="H248" s="58">
        <f>H249+H250+H251+H255</f>
        <v>31900</v>
      </c>
      <c r="I248" s="58">
        <f>I249+I250+I251+I255</f>
        <v>0</v>
      </c>
      <c r="J248" s="58">
        <f t="shared" ref="J248:O248" si="87">J249+J250+J251+J255+J253+J254</f>
        <v>6392900</v>
      </c>
      <c r="K248" s="58">
        <f t="shared" si="87"/>
        <v>0</v>
      </c>
      <c r="L248" s="58">
        <f t="shared" si="87"/>
        <v>0</v>
      </c>
      <c r="M248" s="58">
        <f t="shared" si="87"/>
        <v>0</v>
      </c>
      <c r="N248" s="58">
        <f t="shared" si="87"/>
        <v>6392900</v>
      </c>
      <c r="O248" s="58">
        <f t="shared" si="87"/>
        <v>6392900</v>
      </c>
      <c r="P248" s="58">
        <f>P249+P250+P251+P255</f>
        <v>1128500</v>
      </c>
    </row>
    <row r="249" spans="1:16" s="34" customFormat="1" ht="25.5" x14ac:dyDescent="0.2">
      <c r="A249" s="26" t="s">
        <v>516</v>
      </c>
      <c r="B249" s="30" t="s">
        <v>97</v>
      </c>
      <c r="C249" s="30" t="s">
        <v>28</v>
      </c>
      <c r="D249" s="56" t="s">
        <v>98</v>
      </c>
      <c r="E249" s="32">
        <f t="shared" ref="E249:E253" si="88">F249+I249</f>
        <v>816200</v>
      </c>
      <c r="F249" s="72">
        <v>816200</v>
      </c>
      <c r="G249" s="72">
        <v>610500</v>
      </c>
      <c r="H249" s="72">
        <v>31900</v>
      </c>
      <c r="I249" s="72"/>
      <c r="J249" s="32">
        <f t="shared" ref="J249:J251" si="89">K249+N249</f>
        <v>13300</v>
      </c>
      <c r="K249" s="72"/>
      <c r="L249" s="72"/>
      <c r="M249" s="72"/>
      <c r="N249" s="72">
        <f t="shared" ref="N249:N251" si="90">O249</f>
        <v>13300</v>
      </c>
      <c r="O249" s="72">
        <v>13300</v>
      </c>
      <c r="P249" s="33">
        <f t="shared" ref="P249:P260" si="91">E249+J249</f>
        <v>829500</v>
      </c>
    </row>
    <row r="250" spans="1:16" s="34" customFormat="1" x14ac:dyDescent="0.2">
      <c r="A250" s="78" t="s">
        <v>517</v>
      </c>
      <c r="B250" s="260" t="s">
        <v>518</v>
      </c>
      <c r="C250" s="260" t="s">
        <v>519</v>
      </c>
      <c r="D250" s="261" t="s">
        <v>520</v>
      </c>
      <c r="E250" s="32">
        <f t="shared" si="88"/>
        <v>50000</v>
      </c>
      <c r="F250" s="72">
        <v>50000</v>
      </c>
      <c r="G250" s="72"/>
      <c r="H250" s="72"/>
      <c r="I250" s="72"/>
      <c r="J250" s="32">
        <f t="shared" si="89"/>
        <v>0</v>
      </c>
      <c r="K250" s="72"/>
      <c r="L250" s="72"/>
      <c r="M250" s="72"/>
      <c r="N250" s="72">
        <f t="shared" si="90"/>
        <v>0</v>
      </c>
      <c r="O250" s="72"/>
      <c r="P250" s="33">
        <f t="shared" si="91"/>
        <v>50000</v>
      </c>
    </row>
    <row r="251" spans="1:16" s="34" customFormat="1" x14ac:dyDescent="0.2">
      <c r="A251" s="149" t="s">
        <v>521</v>
      </c>
      <c r="B251" s="150" t="s">
        <v>522</v>
      </c>
      <c r="C251" s="150" t="s">
        <v>54</v>
      </c>
      <c r="D251" s="262" t="s">
        <v>523</v>
      </c>
      <c r="E251" s="156">
        <f t="shared" si="88"/>
        <v>0</v>
      </c>
      <c r="F251" s="72"/>
      <c r="G251" s="72"/>
      <c r="H251" s="72"/>
      <c r="I251" s="72"/>
      <c r="J251" s="32">
        <f t="shared" si="89"/>
        <v>199000</v>
      </c>
      <c r="K251" s="72"/>
      <c r="L251" s="72"/>
      <c r="M251" s="72"/>
      <c r="N251" s="72">
        <f t="shared" si="90"/>
        <v>199000</v>
      </c>
      <c r="O251" s="72">
        <v>199000</v>
      </c>
      <c r="P251" s="33">
        <f t="shared" si="91"/>
        <v>199000</v>
      </c>
    </row>
    <row r="252" spans="1:16" ht="17.25" customHeight="1" x14ac:dyDescent="0.2">
      <c r="A252" s="149" t="s">
        <v>524</v>
      </c>
      <c r="B252" s="263" t="s">
        <v>525</v>
      </c>
      <c r="C252" s="263"/>
      <c r="D252" s="264" t="s">
        <v>526</v>
      </c>
      <c r="E252" s="156">
        <f t="shared" si="88"/>
        <v>0</v>
      </c>
      <c r="F252" s="47">
        <f t="shared" ref="F252:O252" si="92">F253</f>
        <v>0</v>
      </c>
      <c r="G252" s="47">
        <f t="shared" si="92"/>
        <v>0</v>
      </c>
      <c r="H252" s="47">
        <f t="shared" si="92"/>
        <v>0</v>
      </c>
      <c r="I252" s="47">
        <f t="shared" si="92"/>
        <v>0</v>
      </c>
      <c r="J252" s="47">
        <f t="shared" si="92"/>
        <v>180600</v>
      </c>
      <c r="K252" s="47">
        <f t="shared" si="92"/>
        <v>0</v>
      </c>
      <c r="L252" s="47">
        <f t="shared" si="92"/>
        <v>0</v>
      </c>
      <c r="M252" s="47">
        <f t="shared" si="92"/>
        <v>0</v>
      </c>
      <c r="N252" s="47">
        <f t="shared" si="92"/>
        <v>180600</v>
      </c>
      <c r="O252" s="47">
        <f t="shared" si="92"/>
        <v>180600</v>
      </c>
      <c r="P252" s="33">
        <f t="shared" si="91"/>
        <v>180600</v>
      </c>
    </row>
    <row r="253" spans="1:16" s="44" customFormat="1" ht="17.25" customHeight="1" x14ac:dyDescent="0.2">
      <c r="A253" s="81" t="s">
        <v>527</v>
      </c>
      <c r="B253" s="265" t="s">
        <v>528</v>
      </c>
      <c r="C253" s="265" t="s">
        <v>419</v>
      </c>
      <c r="D253" s="266" t="s">
        <v>529</v>
      </c>
      <c r="E253" s="156">
        <f t="shared" si="88"/>
        <v>0</v>
      </c>
      <c r="F253" s="41"/>
      <c r="G253" s="41"/>
      <c r="H253" s="41"/>
      <c r="I253" s="41"/>
      <c r="J253" s="32">
        <f t="shared" ref="J253:J254" si="93">K253+N253</f>
        <v>180600</v>
      </c>
      <c r="K253" s="41"/>
      <c r="L253" s="41"/>
      <c r="M253" s="41"/>
      <c r="N253" s="41">
        <f t="shared" ref="N253:N254" si="94">O253</f>
        <v>180600</v>
      </c>
      <c r="O253" s="41">
        <v>180600</v>
      </c>
      <c r="P253" s="33">
        <f t="shared" si="91"/>
        <v>180600</v>
      </c>
    </row>
    <row r="254" spans="1:16" s="4" customFormat="1" ht="17.25" customHeight="1" x14ac:dyDescent="0.2">
      <c r="A254" s="149" t="s">
        <v>530</v>
      </c>
      <c r="B254" s="263" t="s">
        <v>471</v>
      </c>
      <c r="C254" s="263" t="s">
        <v>54</v>
      </c>
      <c r="D254" s="146" t="s">
        <v>472</v>
      </c>
      <c r="E254" s="156"/>
      <c r="F254" s="267"/>
      <c r="G254" s="267"/>
      <c r="H254" s="267"/>
      <c r="I254" s="267"/>
      <c r="J254" s="32">
        <f t="shared" si="93"/>
        <v>6000000</v>
      </c>
      <c r="K254" s="267"/>
      <c r="L254" s="267"/>
      <c r="M254" s="267"/>
      <c r="N254" s="267">
        <f t="shared" si="94"/>
        <v>6000000</v>
      </c>
      <c r="O254" s="267">
        <v>6000000</v>
      </c>
      <c r="P254" s="33">
        <f t="shared" si="91"/>
        <v>6000000</v>
      </c>
    </row>
    <row r="255" spans="1:16" s="4" customFormat="1" ht="16.899999999999999" customHeight="1" x14ac:dyDescent="0.2">
      <c r="A255" s="149" t="s">
        <v>531</v>
      </c>
      <c r="B255" s="263" t="s">
        <v>57</v>
      </c>
      <c r="C255" s="263"/>
      <c r="D255" s="146" t="s">
        <v>58</v>
      </c>
      <c r="E255" s="156">
        <f t="shared" ref="E255:O255" si="95">E256</f>
        <v>50000</v>
      </c>
      <c r="F255" s="156">
        <f t="shared" si="95"/>
        <v>50000</v>
      </c>
      <c r="G255" s="156">
        <f t="shared" si="95"/>
        <v>0</v>
      </c>
      <c r="H255" s="156">
        <f t="shared" si="95"/>
        <v>0</v>
      </c>
      <c r="I255" s="156">
        <f t="shared" si="95"/>
        <v>0</v>
      </c>
      <c r="J255" s="156">
        <f t="shared" si="95"/>
        <v>0</v>
      </c>
      <c r="K255" s="156">
        <f t="shared" si="95"/>
        <v>0</v>
      </c>
      <c r="L255" s="156">
        <f t="shared" si="95"/>
        <v>0</v>
      </c>
      <c r="M255" s="156">
        <f t="shared" si="95"/>
        <v>0</v>
      </c>
      <c r="N255" s="156">
        <f t="shared" si="95"/>
        <v>0</v>
      </c>
      <c r="O255" s="156">
        <f t="shared" si="95"/>
        <v>0</v>
      </c>
      <c r="P255" s="33">
        <f t="shared" si="91"/>
        <v>50000</v>
      </c>
    </row>
    <row r="256" spans="1:16" s="44" customFormat="1" ht="16.899999999999999" customHeight="1" x14ac:dyDescent="0.2">
      <c r="A256" s="81" t="s">
        <v>532</v>
      </c>
      <c r="B256" s="265" t="s">
        <v>63</v>
      </c>
      <c r="C256" s="265" t="s">
        <v>54</v>
      </c>
      <c r="D256" s="147" t="s">
        <v>64</v>
      </c>
      <c r="E256" s="159">
        <f>F256+I256</f>
        <v>50000</v>
      </c>
      <c r="F256" s="41">
        <v>50000</v>
      </c>
      <c r="G256" s="41"/>
      <c r="H256" s="41"/>
      <c r="I256" s="41"/>
      <c r="J256" s="32">
        <f>K256+N256</f>
        <v>0</v>
      </c>
      <c r="K256" s="41"/>
      <c r="L256" s="41"/>
      <c r="M256" s="41"/>
      <c r="N256" s="41"/>
      <c r="O256" s="41"/>
      <c r="P256" s="63">
        <f t="shared" si="91"/>
        <v>50000</v>
      </c>
    </row>
    <row r="257" spans="1:18" s="34" customFormat="1" ht="15" customHeight="1" x14ac:dyDescent="0.2">
      <c r="A257" s="268">
        <v>3700000</v>
      </c>
      <c r="B257" s="269"/>
      <c r="C257" s="270"/>
      <c r="D257" s="271" t="s">
        <v>533</v>
      </c>
      <c r="E257" s="163">
        <f t="shared" ref="E257:O257" si="96">E258</f>
        <v>10202600</v>
      </c>
      <c r="F257" s="163">
        <f t="shared" si="96"/>
        <v>5202600</v>
      </c>
      <c r="G257" s="163">
        <f t="shared" si="96"/>
        <v>3799250</v>
      </c>
      <c r="H257" s="163">
        <f t="shared" si="96"/>
        <v>84600</v>
      </c>
      <c r="I257" s="163">
        <f t="shared" si="96"/>
        <v>0</v>
      </c>
      <c r="J257" s="163">
        <f t="shared" si="96"/>
        <v>0</v>
      </c>
      <c r="K257" s="163">
        <f t="shared" si="96"/>
        <v>0</v>
      </c>
      <c r="L257" s="163">
        <f t="shared" si="96"/>
        <v>0</v>
      </c>
      <c r="M257" s="163">
        <f t="shared" si="96"/>
        <v>0</v>
      </c>
      <c r="N257" s="163">
        <f t="shared" si="96"/>
        <v>0</v>
      </c>
      <c r="O257" s="163">
        <f t="shared" si="96"/>
        <v>0</v>
      </c>
      <c r="P257" s="33">
        <f t="shared" si="91"/>
        <v>10202600</v>
      </c>
    </row>
    <row r="258" spans="1:18" s="34" customFormat="1" x14ac:dyDescent="0.2">
      <c r="A258" s="149" t="s">
        <v>534</v>
      </c>
      <c r="B258" s="272"/>
      <c r="C258" s="270"/>
      <c r="D258" s="273" t="s">
        <v>533</v>
      </c>
      <c r="E258" s="163">
        <f>E259+E260</f>
        <v>10202600</v>
      </c>
      <c r="F258" s="163">
        <f>SUM(F259:F260)</f>
        <v>5202600</v>
      </c>
      <c r="G258" s="163">
        <f>SUM(G259:G260)</f>
        <v>3799250</v>
      </c>
      <c r="H258" s="163">
        <f>SUM(H259:H260)</f>
        <v>84600</v>
      </c>
      <c r="I258" s="163">
        <f>SUM(I259:I260)</f>
        <v>0</v>
      </c>
      <c r="J258" s="163">
        <f t="shared" ref="J258:J260" si="97">K258+N258</f>
        <v>0</v>
      </c>
      <c r="K258" s="163">
        <f>SUM(K259:K260)</f>
        <v>0</v>
      </c>
      <c r="L258" s="163">
        <f>SUM(L259:L260)</f>
        <v>0</v>
      </c>
      <c r="M258" s="163">
        <f>SUM(M259:M260)</f>
        <v>0</v>
      </c>
      <c r="N258" s="163">
        <f>SUM(N259:N260)</f>
        <v>0</v>
      </c>
      <c r="O258" s="163">
        <f>SUM(O259:O260)</f>
        <v>0</v>
      </c>
      <c r="P258" s="33">
        <f t="shared" si="91"/>
        <v>10202600</v>
      </c>
    </row>
    <row r="259" spans="1:18" s="34" customFormat="1" ht="25.9" customHeight="1" x14ac:dyDescent="0.2">
      <c r="A259" s="149" t="s">
        <v>535</v>
      </c>
      <c r="B259" s="150" t="s">
        <v>97</v>
      </c>
      <c r="C259" s="150" t="s">
        <v>28</v>
      </c>
      <c r="D259" s="274" t="s">
        <v>98</v>
      </c>
      <c r="E259" s="32">
        <f>F259+I259</f>
        <v>5202600</v>
      </c>
      <c r="F259" s="72">
        <v>5202600</v>
      </c>
      <c r="G259" s="72">
        <v>3799250</v>
      </c>
      <c r="H259" s="72">
        <v>84600</v>
      </c>
      <c r="I259" s="72"/>
      <c r="J259" s="32">
        <f t="shared" si="97"/>
        <v>0</v>
      </c>
      <c r="K259" s="72"/>
      <c r="L259" s="72"/>
      <c r="M259" s="72"/>
      <c r="N259" s="72">
        <f>O259</f>
        <v>0</v>
      </c>
      <c r="O259" s="72"/>
      <c r="P259" s="33">
        <f t="shared" si="91"/>
        <v>5202600</v>
      </c>
    </row>
    <row r="260" spans="1:18" s="34" customFormat="1" x14ac:dyDescent="0.2">
      <c r="A260" s="84" t="s">
        <v>536</v>
      </c>
      <c r="B260" s="275" t="s">
        <v>537</v>
      </c>
      <c r="C260" s="276" t="s">
        <v>67</v>
      </c>
      <c r="D260" s="277" t="s">
        <v>538</v>
      </c>
      <c r="E260" s="163">
        <v>5000000</v>
      </c>
      <c r="F260" s="72"/>
      <c r="G260" s="72"/>
      <c r="H260" s="72"/>
      <c r="I260" s="72"/>
      <c r="J260" s="32">
        <f t="shared" si="97"/>
        <v>0</v>
      </c>
      <c r="K260" s="72"/>
      <c r="L260" s="72"/>
      <c r="M260" s="72"/>
      <c r="N260" s="72"/>
      <c r="O260" s="72"/>
      <c r="P260" s="33">
        <f t="shared" si="91"/>
        <v>5000000</v>
      </c>
    </row>
    <row r="261" spans="1:18" x14ac:dyDescent="0.2">
      <c r="A261" s="278"/>
      <c r="B261" s="279"/>
      <c r="C261" s="280"/>
      <c r="D261" s="281" t="s">
        <v>539</v>
      </c>
      <c r="E261" s="282">
        <f t="shared" ref="E261:P261" si="98">E14+E35+E56+E86+E163+E169+E179+E195+E220+E247+E257</f>
        <v>1254609869</v>
      </c>
      <c r="F261" s="282">
        <f t="shared" si="98"/>
        <v>1249609869</v>
      </c>
      <c r="G261" s="282">
        <f t="shared" si="98"/>
        <v>320637580</v>
      </c>
      <c r="H261" s="282">
        <f t="shared" si="98"/>
        <v>59188800</v>
      </c>
      <c r="I261" s="282">
        <f t="shared" si="98"/>
        <v>0</v>
      </c>
      <c r="J261" s="282">
        <f t="shared" si="98"/>
        <v>170630022</v>
      </c>
      <c r="K261" s="282">
        <f t="shared" si="98"/>
        <v>27685026</v>
      </c>
      <c r="L261" s="282">
        <f t="shared" si="98"/>
        <v>1769100</v>
      </c>
      <c r="M261" s="282">
        <f t="shared" si="98"/>
        <v>1458600</v>
      </c>
      <c r="N261" s="282">
        <f t="shared" si="98"/>
        <v>142944996</v>
      </c>
      <c r="O261" s="282">
        <f t="shared" si="98"/>
        <v>113669272</v>
      </c>
      <c r="P261" s="282">
        <f t="shared" si="98"/>
        <v>1425239891</v>
      </c>
      <c r="Q261">
        <f>E261+J261</f>
        <v>1425239891</v>
      </c>
    </row>
    <row r="263" spans="1:18" ht="16.5" customHeight="1" x14ac:dyDescent="0.2">
      <c r="D263" s="52" t="s">
        <v>540</v>
      </c>
      <c r="E263" s="52"/>
      <c r="F263" s="52"/>
      <c r="G263" s="52"/>
      <c r="H263" s="52"/>
      <c r="I263" s="52"/>
      <c r="J263" s="52"/>
      <c r="N263" s="52" t="s">
        <v>541</v>
      </c>
      <c r="Q263">
        <v>1173709054</v>
      </c>
      <c r="R263">
        <f>SUM(Q261-Q263)</f>
        <v>251530837</v>
      </c>
    </row>
    <row r="264" spans="1:18" ht="19.5" customHeight="1" x14ac:dyDescent="0.2">
      <c r="D264" s="283" t="s">
        <v>542</v>
      </c>
      <c r="N264" t="s">
        <v>543</v>
      </c>
      <c r="Q264">
        <f>P261-Q263</f>
        <v>251530837</v>
      </c>
      <c r="R264">
        <f>Q263+Q265</f>
        <v>1287666922</v>
      </c>
    </row>
    <row r="265" spans="1:18" x14ac:dyDescent="0.2">
      <c r="Q265">
        <v>113957868</v>
      </c>
    </row>
    <row r="266" spans="1:18" x14ac:dyDescent="0.2">
      <c r="Q266">
        <f>Q264-Q265</f>
        <v>137572969</v>
      </c>
    </row>
  </sheetData>
  <sheetProtection selectLockedCells="1" selectUnlockedCells="1"/>
  <mergeCells count="24">
    <mergeCell ref="H11:H12"/>
    <mergeCell ref="L11:L12"/>
    <mergeCell ref="M11:M12"/>
    <mergeCell ref="O11:O12"/>
    <mergeCell ref="P9:P12"/>
    <mergeCell ref="E10:E12"/>
    <mergeCell ref="F10:F12"/>
    <mergeCell ref="G10:H10"/>
    <mergeCell ref="I10:I12"/>
    <mergeCell ref="J10:J12"/>
    <mergeCell ref="K10:K12"/>
    <mergeCell ref="L10:M10"/>
    <mergeCell ref="N10:N12"/>
    <mergeCell ref="G11:G12"/>
    <mergeCell ref="M2:P2"/>
    <mergeCell ref="M4:P4"/>
    <mergeCell ref="C5:P5"/>
    <mergeCell ref="C6:P6"/>
    <mergeCell ref="A9:A12"/>
    <mergeCell ref="B9:B12"/>
    <mergeCell ref="C9:C12"/>
    <mergeCell ref="D9:D12"/>
    <mergeCell ref="E9:I9"/>
    <mergeCell ref="J9:O9"/>
  </mergeCells>
  <hyperlinks>
    <hyperlink ref="C219" location="!tnref1" display="0490"/>
  </hyperlinks>
  <printOptions horizontalCentered="1"/>
  <pageMargins left="0.19652777777777777" right="0.51180555555555551" top="0.47222222222222221" bottom="0.19652777777777777" header="0.51180555555555551" footer="0.51180555555555551"/>
  <pageSetup paperSize="9" scale="59" firstPageNumber="0" fitToHeight="1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2021-10-11T07:07:27Z</dcterms:created>
  <dcterms:modified xsi:type="dcterms:W3CDTF">2021-10-11T07:07:45Z</dcterms:modified>
</cp:coreProperties>
</file>